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sa\Desktop\UAESP\DTS DIC 5\PLAN FINANCIERO\PLAN FINANCIERO DIC 9\"/>
    </mc:Choice>
  </mc:AlternateContent>
  <bookViews>
    <workbookView xWindow="0" yWindow="0" windowWidth="15345" windowHeight="4575" firstSheet="4" activeTab="8"/>
  </bookViews>
  <sheets>
    <sheet name="HONORARIOS" sheetId="1" r:id="rId1"/>
    <sheet name="Proyecto 1. " sheetId="3" r:id="rId2"/>
    <sheet name="Proyecto 2. " sheetId="4" r:id="rId3"/>
    <sheet name="Proyecto 3." sheetId="5" r:id="rId4"/>
    <sheet name="Proyecto 4." sheetId="6" r:id="rId5"/>
    <sheet name="Proyecto 5" sheetId="2" r:id="rId6"/>
    <sheet name="Proyecciones" sheetId="7" r:id="rId7"/>
    <sheet name="Formato Res. 754" sheetId="8" r:id="rId8"/>
    <sheet name="Consolidados UAESP" sheetId="9" r:id="rId9"/>
  </sheets>
  <definedNames>
    <definedName name="_xlnm.Print_Area" localSheetId="7">'Formato Res. 754'!$A$1:$AX$55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7" l="1"/>
  <c r="AI12" i="9" l="1"/>
  <c r="AI18" i="9"/>
  <c r="AU12" i="9"/>
  <c r="AQ12" i="9"/>
  <c r="AM12" i="9"/>
  <c r="AE12" i="9"/>
  <c r="AA12" i="9"/>
  <c r="W12" i="9"/>
  <c r="S12" i="9"/>
  <c r="O12" i="9"/>
  <c r="O19" i="9" s="1"/>
  <c r="O21" i="9" s="1"/>
  <c r="K12" i="9"/>
  <c r="AU18" i="9"/>
  <c r="AQ18" i="9"/>
  <c r="AM18" i="9"/>
  <c r="AE18" i="9"/>
  <c r="AA18" i="9"/>
  <c r="W18" i="9"/>
  <c r="C12" i="9"/>
  <c r="G12" i="9"/>
  <c r="O18" i="9"/>
  <c r="S18" i="9"/>
  <c r="G7" i="9"/>
  <c r="K7" i="9"/>
  <c r="O7" i="9"/>
  <c r="S7" i="9"/>
  <c r="S8" i="9" s="1"/>
  <c r="S9" i="9" s="1"/>
  <c r="W7" i="9"/>
  <c r="AA7" i="9"/>
  <c r="AE7" i="9"/>
  <c r="AI7" i="9"/>
  <c r="AI8" i="9" s="1"/>
  <c r="AI9" i="9" s="1"/>
  <c r="AM7" i="9"/>
  <c r="AQ7" i="9"/>
  <c r="AU7" i="9"/>
  <c r="C7" i="9"/>
  <c r="O8" i="9"/>
  <c r="O9" i="9" s="1"/>
  <c r="W8" i="9"/>
  <c r="W9" i="9" s="1"/>
  <c r="AA8" i="9"/>
  <c r="AE8" i="9"/>
  <c r="AM8" i="9"/>
  <c r="AM9" i="9" s="1"/>
  <c r="AQ8" i="9"/>
  <c r="AQ9" i="9" s="1"/>
  <c r="AU8" i="9"/>
  <c r="AU9" i="9" s="1"/>
  <c r="AA9" i="9"/>
  <c r="AE9" i="9"/>
  <c r="O6" i="9"/>
  <c r="S6" i="9"/>
  <c r="W6" i="9"/>
  <c r="AA6" i="9"/>
  <c r="AE6" i="9"/>
  <c r="AI6" i="9"/>
  <c r="AM6" i="9"/>
  <c r="AQ6" i="9"/>
  <c r="AU6" i="9"/>
  <c r="G5" i="9"/>
  <c r="K5" i="9"/>
  <c r="O5" i="9"/>
  <c r="S5" i="9"/>
  <c r="W5" i="9"/>
  <c r="AA5" i="9"/>
  <c r="AE5" i="9"/>
  <c r="AI5" i="9"/>
  <c r="AM5" i="9"/>
  <c r="AQ5" i="9"/>
  <c r="AU5" i="9"/>
  <c r="C5" i="9"/>
  <c r="G4" i="9"/>
  <c r="K4" i="9"/>
  <c r="O4" i="9"/>
  <c r="S4" i="9"/>
  <c r="W4" i="9"/>
  <c r="AA4" i="9"/>
  <c r="AE4" i="9"/>
  <c r="AI4" i="9"/>
  <c r="AM4" i="9"/>
  <c r="AQ4" i="9"/>
  <c r="AU4" i="9"/>
  <c r="C4" i="9"/>
  <c r="G3" i="9"/>
  <c r="K3" i="9"/>
  <c r="O3" i="9"/>
  <c r="S3" i="9"/>
  <c r="W3" i="9"/>
  <c r="AA3" i="9"/>
  <c r="AE3" i="9"/>
  <c r="AI3" i="9"/>
  <c r="AM3" i="9"/>
  <c r="AQ3" i="9"/>
  <c r="AU3" i="9"/>
  <c r="C3" i="9"/>
  <c r="AU19" i="9" l="1"/>
  <c r="AU21" i="9" s="1"/>
  <c r="AE19" i="9"/>
  <c r="AE21" i="9" s="1"/>
  <c r="W19" i="9"/>
  <c r="W21" i="9" s="1"/>
  <c r="AI19" i="9"/>
  <c r="AI21" i="9" s="1"/>
  <c r="AQ19" i="9"/>
  <c r="AQ21" i="9" s="1"/>
  <c r="AA19" i="9"/>
  <c r="AA21" i="9" s="1"/>
  <c r="AM19" i="9"/>
  <c r="AM21" i="9" s="1"/>
  <c r="S19" i="9"/>
  <c r="S21" i="9" s="1"/>
  <c r="F83" i="7"/>
  <c r="G83" i="7"/>
  <c r="H83" i="7"/>
  <c r="I83" i="7"/>
  <c r="J83" i="7"/>
  <c r="K83" i="7"/>
  <c r="L83" i="7"/>
  <c r="M83" i="7"/>
  <c r="N83" i="7"/>
  <c r="P23" i="8"/>
  <c r="X23" i="8"/>
  <c r="AB23" i="8"/>
  <c r="AF23" i="8"/>
  <c r="AN23" i="8"/>
  <c r="AR23" i="8"/>
  <c r="AV23" i="8"/>
  <c r="H29" i="8"/>
  <c r="P29" i="8"/>
  <c r="X29" i="8"/>
  <c r="AF29" i="8"/>
  <c r="AN29" i="8"/>
  <c r="AV29" i="8"/>
  <c r="AV28" i="8"/>
  <c r="AR28" i="8"/>
  <c r="AN28" i="8"/>
  <c r="AJ28" i="8"/>
  <c r="AF28" i="8"/>
  <c r="AB28" i="8"/>
  <c r="X28" i="8"/>
  <c r="T28" i="8"/>
  <c r="P28" i="8"/>
  <c r="L28" i="8"/>
  <c r="H28" i="8"/>
  <c r="D28" i="8"/>
  <c r="AV27" i="8"/>
  <c r="AR27" i="8"/>
  <c r="AN27" i="8"/>
  <c r="AJ27" i="8"/>
  <c r="AF27" i="8"/>
  <c r="AB27" i="8"/>
  <c r="X27" i="8"/>
  <c r="T27" i="8"/>
  <c r="P27" i="8"/>
  <c r="L27" i="8"/>
  <c r="H27" i="8"/>
  <c r="D27" i="8"/>
  <c r="AV26" i="8"/>
  <c r="AR26" i="8"/>
  <c r="AN26" i="8"/>
  <c r="AJ26" i="8"/>
  <c r="AF26" i="8"/>
  <c r="AB26" i="8"/>
  <c r="X26" i="8"/>
  <c r="T26" i="8"/>
  <c r="P26" i="8"/>
  <c r="L26" i="8"/>
  <c r="H26" i="8"/>
  <c r="D26" i="8"/>
  <c r="AV25" i="8"/>
  <c r="AR25" i="8"/>
  <c r="AN25" i="8"/>
  <c r="AJ25" i="8"/>
  <c r="AF25" i="8"/>
  <c r="AB25" i="8"/>
  <c r="X25" i="8"/>
  <c r="T25" i="8"/>
  <c r="P25" i="8"/>
  <c r="L25" i="8"/>
  <c r="H25" i="8"/>
  <c r="D25" i="8"/>
  <c r="AV24" i="8"/>
  <c r="AR24" i="8"/>
  <c r="AR29" i="8" s="1"/>
  <c r="AN24" i="8"/>
  <c r="AJ24" i="8"/>
  <c r="AJ29" i="8" s="1"/>
  <c r="AF24" i="8"/>
  <c r="AB24" i="8"/>
  <c r="AB29" i="8" s="1"/>
  <c r="X24" i="8"/>
  <c r="T24" i="8"/>
  <c r="T29" i="8" s="1"/>
  <c r="P24" i="8"/>
  <c r="L24" i="8"/>
  <c r="L29" i="8" s="1"/>
  <c r="H24" i="8"/>
  <c r="D24" i="8"/>
  <c r="D29" i="8" s="1"/>
  <c r="AV22" i="8"/>
  <c r="AR22" i="8"/>
  <c r="AN22" i="8"/>
  <c r="AJ22" i="8"/>
  <c r="AF22" i="8"/>
  <c r="AB22" i="8"/>
  <c r="X22" i="8"/>
  <c r="T22" i="8"/>
  <c r="P22" i="8"/>
  <c r="L22" i="8"/>
  <c r="H22" i="8"/>
  <c r="D22" i="8"/>
  <c r="AV21" i="8"/>
  <c r="AR21" i="8"/>
  <c r="AN21" i="8"/>
  <c r="AJ21" i="8"/>
  <c r="AF21" i="8"/>
  <c r="AB21" i="8"/>
  <c r="X21" i="8"/>
  <c r="T21" i="8"/>
  <c r="P21" i="8"/>
  <c r="AV20" i="8"/>
  <c r="AR20" i="8"/>
  <c r="AN20" i="8"/>
  <c r="AJ20" i="8"/>
  <c r="AF20" i="8"/>
  <c r="AB20" i="8"/>
  <c r="X20" i="8"/>
  <c r="T20" i="8"/>
  <c r="P20" i="8"/>
  <c r="L20" i="8"/>
  <c r="H20" i="8"/>
  <c r="D20" i="8"/>
  <c r="AV19" i="8"/>
  <c r="AR19" i="8"/>
  <c r="AN19" i="8"/>
  <c r="AJ19" i="8"/>
  <c r="AF19" i="8"/>
  <c r="AB19" i="8"/>
  <c r="X19" i="8"/>
  <c r="T19" i="8"/>
  <c r="P19" i="8"/>
  <c r="L19" i="8"/>
  <c r="H19" i="8"/>
  <c r="D19" i="8"/>
  <c r="AV18" i="8"/>
  <c r="AR18" i="8"/>
  <c r="AN18" i="8"/>
  <c r="AJ18" i="8"/>
  <c r="AF18" i="8"/>
  <c r="AB18" i="8"/>
  <c r="X18" i="8"/>
  <c r="T18" i="8"/>
  <c r="P18" i="8"/>
  <c r="L18" i="8"/>
  <c r="H18" i="8"/>
  <c r="D18" i="8"/>
  <c r="AV17" i="8"/>
  <c r="AR17" i="8"/>
  <c r="AN17" i="8"/>
  <c r="AJ17" i="8"/>
  <c r="AF17" i="8"/>
  <c r="AB17" i="8"/>
  <c r="X17" i="8"/>
  <c r="T17" i="8"/>
  <c r="P17" i="8"/>
  <c r="L17" i="8"/>
  <c r="H17" i="8"/>
  <c r="D17" i="8"/>
  <c r="AV16" i="8"/>
  <c r="AR16" i="8"/>
  <c r="AN16" i="8"/>
  <c r="AJ16" i="8"/>
  <c r="AF16" i="8"/>
  <c r="AB16" i="8"/>
  <c r="X16" i="8"/>
  <c r="T16" i="8"/>
  <c r="P16" i="8"/>
  <c r="L16" i="8"/>
  <c r="H16" i="8"/>
  <c r="D16" i="8"/>
  <c r="AV15" i="8"/>
  <c r="AR15" i="8"/>
  <c r="AN15" i="8"/>
  <c r="AJ15" i="8"/>
  <c r="AJ23" i="8" s="1"/>
  <c r="AF15" i="8"/>
  <c r="AB15" i="8"/>
  <c r="X15" i="8"/>
  <c r="T15" i="8"/>
  <c r="T23" i="8" s="1"/>
  <c r="P15" i="8"/>
  <c r="L15" i="8"/>
  <c r="H15" i="8"/>
  <c r="D15" i="8"/>
  <c r="AV13" i="8"/>
  <c r="AR13" i="8"/>
  <c r="AN13" i="8"/>
  <c r="AN14" i="8" s="1"/>
  <c r="AJ13" i="8"/>
  <c r="AJ14" i="8" s="1"/>
  <c r="AF13" i="8"/>
  <c r="AB13" i="8"/>
  <c r="AB14" i="8" s="1"/>
  <c r="X13" i="8"/>
  <c r="X14" i="8" s="1"/>
  <c r="T13" i="8"/>
  <c r="T14" i="8" s="1"/>
  <c r="P13" i="8"/>
  <c r="L13" i="8"/>
  <c r="L14" i="8" s="1"/>
  <c r="H13" i="8"/>
  <c r="H14" i="8" s="1"/>
  <c r="D13" i="8"/>
  <c r="D14" i="8" s="1"/>
  <c r="AV11" i="8"/>
  <c r="AR11" i="8"/>
  <c r="AN11" i="8"/>
  <c r="AJ11" i="8"/>
  <c r="AF11" i="8"/>
  <c r="AB11" i="8"/>
  <c r="X11" i="8"/>
  <c r="T11" i="8"/>
  <c r="P11" i="8"/>
  <c r="L11" i="8"/>
  <c r="H11" i="8"/>
  <c r="D11" i="8"/>
  <c r="AV10" i="8"/>
  <c r="AR10" i="8"/>
  <c r="AN10" i="8"/>
  <c r="AJ10" i="8"/>
  <c r="AF10" i="8"/>
  <c r="AB10" i="8"/>
  <c r="X10" i="8"/>
  <c r="T10" i="8"/>
  <c r="P10" i="8"/>
  <c r="L10" i="8"/>
  <c r="H10" i="8"/>
  <c r="D10" i="8"/>
  <c r="H9" i="8"/>
  <c r="H12" i="8" s="1"/>
  <c r="L9" i="8"/>
  <c r="L12" i="8" s="1"/>
  <c r="P9" i="8"/>
  <c r="P12" i="8" s="1"/>
  <c r="T9" i="8"/>
  <c r="T12" i="8" s="1"/>
  <c r="X9" i="8"/>
  <c r="X12" i="8" s="1"/>
  <c r="AB9" i="8"/>
  <c r="AB12" i="8" s="1"/>
  <c r="AF9" i="8"/>
  <c r="AF12" i="8" s="1"/>
  <c r="AJ9" i="8"/>
  <c r="AJ12" i="8" s="1"/>
  <c r="AN9" i="8"/>
  <c r="AN12" i="8" s="1"/>
  <c r="AR9" i="8"/>
  <c r="AR12" i="8" s="1"/>
  <c r="AV9" i="8"/>
  <c r="AV12" i="8" s="1"/>
  <c r="D9" i="8"/>
  <c r="D12" i="8" s="1"/>
  <c r="AV7" i="8"/>
  <c r="AV6" i="8"/>
  <c r="AR7" i="8"/>
  <c r="AR6" i="8"/>
  <c r="AN7" i="8"/>
  <c r="AN6" i="8"/>
  <c r="AJ7" i="8"/>
  <c r="AJ6" i="8"/>
  <c r="AF7" i="8"/>
  <c r="AF6" i="8"/>
  <c r="AB7" i="8"/>
  <c r="AB6" i="8"/>
  <c r="X7" i="8"/>
  <c r="X6" i="8"/>
  <c r="T7" i="8"/>
  <c r="T6" i="8"/>
  <c r="P7" i="8"/>
  <c r="P6" i="8"/>
  <c r="L7" i="8"/>
  <c r="L6" i="8"/>
  <c r="L8" i="8" s="1"/>
  <c r="H7" i="8"/>
  <c r="H6" i="8"/>
  <c r="D7" i="8"/>
  <c r="D6" i="8"/>
  <c r="AV5" i="8"/>
  <c r="AV8" i="8" s="1"/>
  <c r="AR5" i="8"/>
  <c r="AN5" i="8"/>
  <c r="AJ5" i="8"/>
  <c r="AF5" i="8"/>
  <c r="AB5" i="8"/>
  <c r="X5" i="8"/>
  <c r="T5" i="8"/>
  <c r="T8" i="8" s="1"/>
  <c r="P5" i="8"/>
  <c r="P8" i="8" s="1"/>
  <c r="L5" i="8"/>
  <c r="H5" i="8"/>
  <c r="D5" i="8"/>
  <c r="P14" i="8"/>
  <c r="AF14" i="8"/>
  <c r="AR14" i="8"/>
  <c r="AV14" i="8"/>
  <c r="AJ30" i="8" l="1"/>
  <c r="T30" i="8"/>
  <c r="AV30" i="8"/>
  <c r="AF30" i="8"/>
  <c r="P30" i="8"/>
  <c r="H8" i="8"/>
  <c r="X8" i="8"/>
  <c r="X30" i="8" s="1"/>
  <c r="AB8" i="8"/>
  <c r="AB30" i="8" s="1"/>
  <c r="AR8" i="8"/>
  <c r="AR30" i="8" s="1"/>
  <c r="AN8" i="8"/>
  <c r="AN30" i="8" s="1"/>
  <c r="D8" i="8"/>
  <c r="AJ8" i="8"/>
  <c r="AF8" i="8"/>
  <c r="D73" i="7" l="1"/>
  <c r="C73" i="7"/>
  <c r="M214" i="2"/>
  <c r="O214" i="2"/>
  <c r="Q214" i="2"/>
  <c r="S214" i="2"/>
  <c r="U214" i="2"/>
  <c r="W214" i="2"/>
  <c r="Y214" i="2"/>
  <c r="AA214" i="2"/>
  <c r="AC214" i="2"/>
  <c r="AE214" i="2"/>
  <c r="AG214" i="2"/>
  <c r="AI214" i="2"/>
  <c r="K214" i="2"/>
  <c r="K215" i="2" s="1"/>
  <c r="F40" i="2"/>
  <c r="AI45" i="2"/>
  <c r="AG45" i="2"/>
  <c r="AE45" i="2"/>
  <c r="AC45" i="2"/>
  <c r="AA45" i="2"/>
  <c r="Y45" i="2"/>
  <c r="W45" i="2"/>
  <c r="U45" i="2"/>
  <c r="S45" i="2"/>
  <c r="Q45" i="2"/>
  <c r="AI44" i="2"/>
  <c r="AG44" i="2"/>
  <c r="AE44" i="2"/>
  <c r="AC44" i="2"/>
  <c r="AA44" i="2"/>
  <c r="Y44" i="2"/>
  <c r="W44" i="2"/>
  <c r="U44" i="2"/>
  <c r="S44" i="2"/>
  <c r="Q44" i="2"/>
  <c r="O44" i="2"/>
  <c r="M44" i="2"/>
  <c r="K44" i="2"/>
  <c r="AI43" i="2"/>
  <c r="AG43" i="2"/>
  <c r="AE43" i="2"/>
  <c r="AC43" i="2"/>
  <c r="AA43" i="2"/>
  <c r="Y43" i="2"/>
  <c r="W43" i="2"/>
  <c r="U43" i="2"/>
  <c r="S43" i="2"/>
  <c r="Q43" i="2"/>
  <c r="AI42" i="2"/>
  <c r="AG42" i="2"/>
  <c r="AE42" i="2"/>
  <c r="AC42" i="2"/>
  <c r="AA42" i="2"/>
  <c r="Y42" i="2"/>
  <c r="W42" i="2"/>
  <c r="U42" i="2"/>
  <c r="S42" i="2"/>
  <c r="Q42" i="2"/>
  <c r="H40" i="2"/>
  <c r="I40" i="2" s="1"/>
  <c r="K40" i="2" s="1"/>
  <c r="K41" i="2" s="1"/>
  <c r="N62" i="7"/>
  <c r="M62" i="7"/>
  <c r="L62" i="7"/>
  <c r="K62" i="7"/>
  <c r="J62" i="7"/>
  <c r="N61" i="7"/>
  <c r="M61" i="7"/>
  <c r="L61" i="7"/>
  <c r="K61" i="7"/>
  <c r="J61" i="7"/>
  <c r="N51" i="4"/>
  <c r="P51" i="4"/>
  <c r="R51" i="4"/>
  <c r="T51" i="4"/>
  <c r="V51" i="4"/>
  <c r="X51" i="4"/>
  <c r="Z51" i="4"/>
  <c r="AB51" i="4"/>
  <c r="AD51" i="4"/>
  <c r="AF51" i="4"/>
  <c r="AH51" i="4"/>
  <c r="H27" i="4"/>
  <c r="I27" i="4" s="1"/>
  <c r="K27" i="4" s="1"/>
  <c r="I50" i="1"/>
  <c r="I49" i="1"/>
  <c r="H21" i="3"/>
  <c r="I21" i="3" s="1"/>
  <c r="K21" i="3" s="1"/>
  <c r="I47" i="1"/>
  <c r="I46" i="1"/>
  <c r="I44" i="1"/>
  <c r="H22" i="2"/>
  <c r="N79" i="7"/>
  <c r="M79" i="7"/>
  <c r="L79" i="7"/>
  <c r="K79" i="7"/>
  <c r="J79" i="7"/>
  <c r="I79" i="7"/>
  <c r="H79" i="7"/>
  <c r="G79" i="7"/>
  <c r="F79" i="7"/>
  <c r="E79" i="7"/>
  <c r="D79" i="7"/>
  <c r="C79" i="7"/>
  <c r="N77" i="7"/>
  <c r="M77" i="7"/>
  <c r="L77" i="7"/>
  <c r="K77" i="7"/>
  <c r="J77" i="7"/>
  <c r="I77" i="7"/>
  <c r="H77" i="7"/>
  <c r="G77" i="7"/>
  <c r="F77" i="7"/>
  <c r="E77" i="7"/>
  <c r="D77" i="7"/>
  <c r="C77" i="7"/>
  <c r="N76" i="7"/>
  <c r="N78" i="7" s="1"/>
  <c r="M76" i="7"/>
  <c r="M78" i="7" s="1"/>
  <c r="L76" i="7"/>
  <c r="L78" i="7" s="1"/>
  <c r="K76" i="7"/>
  <c r="K78" i="7" s="1"/>
  <c r="J76" i="7"/>
  <c r="J78" i="7" s="1"/>
  <c r="I76" i="7"/>
  <c r="I78" i="7" s="1"/>
  <c r="H76" i="7"/>
  <c r="H78" i="7" s="1"/>
  <c r="G76" i="7"/>
  <c r="G78" i="7" s="1"/>
  <c r="F76" i="7"/>
  <c r="F78" i="7" s="1"/>
  <c r="E76" i="7"/>
  <c r="E78" i="7" s="1"/>
  <c r="D76" i="7"/>
  <c r="D78" i="7" s="1"/>
  <c r="C76" i="7"/>
  <c r="C78" i="7" s="1"/>
  <c r="N74" i="7"/>
  <c r="M74" i="7"/>
  <c r="L74" i="7"/>
  <c r="K74" i="7"/>
  <c r="J74" i="7"/>
  <c r="I74" i="7"/>
  <c r="H74" i="7"/>
  <c r="G74" i="7"/>
  <c r="F74" i="7"/>
  <c r="E74" i="7"/>
  <c r="D74" i="7"/>
  <c r="C74" i="7"/>
  <c r="N73" i="7"/>
  <c r="M73" i="7"/>
  <c r="L73" i="7"/>
  <c r="K73" i="7"/>
  <c r="J73" i="7"/>
  <c r="I73" i="7"/>
  <c r="H73" i="7"/>
  <c r="G73" i="7"/>
  <c r="F73" i="7"/>
  <c r="E73" i="7"/>
  <c r="N71" i="7"/>
  <c r="M71" i="7"/>
  <c r="L71" i="7"/>
  <c r="K71" i="7"/>
  <c r="J71" i="7"/>
  <c r="I71" i="7"/>
  <c r="H71" i="7"/>
  <c r="G71" i="7"/>
  <c r="F71" i="7"/>
  <c r="E71" i="7"/>
  <c r="AI2" i="6"/>
  <c r="AG2" i="6"/>
  <c r="AE2" i="6"/>
  <c r="AC2" i="6"/>
  <c r="AA2" i="6"/>
  <c r="Y2" i="6"/>
  <c r="W2" i="6"/>
  <c r="U2" i="6"/>
  <c r="S2" i="6"/>
  <c r="Q2" i="6"/>
  <c r="O2" i="6"/>
  <c r="M2" i="6"/>
  <c r="H4" i="6"/>
  <c r="I4" i="6" s="1"/>
  <c r="K4" i="6" s="1"/>
  <c r="K5" i="6" s="1"/>
  <c r="F4" i="6"/>
  <c r="F13" i="6"/>
  <c r="AI9" i="6"/>
  <c r="AG9" i="6"/>
  <c r="AE9" i="6"/>
  <c r="AC9" i="6"/>
  <c r="AA9" i="6"/>
  <c r="Y9" i="6"/>
  <c r="W9" i="6"/>
  <c r="U9" i="6"/>
  <c r="S9" i="6"/>
  <c r="Q9" i="6"/>
  <c r="O9" i="6"/>
  <c r="M9" i="6"/>
  <c r="K9" i="6"/>
  <c r="AI8" i="6"/>
  <c r="AG8" i="6"/>
  <c r="AE8" i="6"/>
  <c r="AC8" i="6"/>
  <c r="AA8" i="6"/>
  <c r="Y8" i="6"/>
  <c r="W8" i="6"/>
  <c r="U8" i="6"/>
  <c r="S8" i="6"/>
  <c r="Q8" i="6"/>
  <c r="O8" i="6"/>
  <c r="M8" i="6"/>
  <c r="K8" i="6"/>
  <c r="AI7" i="6"/>
  <c r="AG7" i="6"/>
  <c r="AE7" i="6"/>
  <c r="AC7" i="6"/>
  <c r="AA7" i="6"/>
  <c r="Y7" i="6"/>
  <c r="W7" i="6"/>
  <c r="U7" i="6"/>
  <c r="S7" i="6"/>
  <c r="Q7" i="6"/>
  <c r="O7" i="6"/>
  <c r="M7" i="6"/>
  <c r="K7" i="6"/>
  <c r="AI6" i="6"/>
  <c r="AG6" i="6"/>
  <c r="AG10" i="6" s="1"/>
  <c r="AE6" i="6"/>
  <c r="AC6" i="6"/>
  <c r="AC10" i="6" s="1"/>
  <c r="AA6" i="6"/>
  <c r="Y6" i="6"/>
  <c r="Y10" i="6" s="1"/>
  <c r="W6" i="6"/>
  <c r="U6" i="6"/>
  <c r="U10" i="6" s="1"/>
  <c r="S6" i="6"/>
  <c r="Q6" i="6"/>
  <c r="Q10" i="6" s="1"/>
  <c r="O6" i="6"/>
  <c r="M6" i="6"/>
  <c r="K6" i="6"/>
  <c r="K45" i="2" l="1"/>
  <c r="K43" i="2"/>
  <c r="K42" i="2"/>
  <c r="M5" i="6"/>
  <c r="W10" i="6"/>
  <c r="AE10" i="6"/>
  <c r="K10" i="6"/>
  <c r="S10" i="6"/>
  <c r="AA10" i="6"/>
  <c r="AI10" i="6"/>
  <c r="O5" i="6"/>
  <c r="M10" i="6" l="1"/>
  <c r="C47" i="7" s="1"/>
  <c r="C48" i="7"/>
  <c r="O10" i="6"/>
  <c r="D47" i="7" s="1"/>
  <c r="D48" i="7"/>
  <c r="F48" i="6" l="1"/>
  <c r="H13" i="6"/>
  <c r="AI215" i="2" l="1"/>
  <c r="AG215" i="2"/>
  <c r="AE215" i="2"/>
  <c r="AC215" i="2"/>
  <c r="AA215" i="2"/>
  <c r="Y215" i="2"/>
  <c r="W215" i="2"/>
  <c r="U215" i="2"/>
  <c r="S215" i="2"/>
  <c r="Q215" i="2"/>
  <c r="E41" i="1" l="1"/>
  <c r="D52" i="1"/>
  <c r="R70" i="6" l="1"/>
  <c r="T70" i="6"/>
  <c r="V70" i="6"/>
  <c r="X70" i="6"/>
  <c r="Z70" i="6"/>
  <c r="AB70" i="6"/>
  <c r="AD70" i="6"/>
  <c r="AF70" i="6"/>
  <c r="AH70" i="6"/>
  <c r="AI68" i="6" l="1"/>
  <c r="AG68" i="6"/>
  <c r="AE68" i="6"/>
  <c r="AC68" i="6"/>
  <c r="AA68" i="6"/>
  <c r="Y68" i="6"/>
  <c r="W68" i="6"/>
  <c r="U68" i="6"/>
  <c r="S68" i="6"/>
  <c r="Q68" i="6"/>
  <c r="O68" i="6"/>
  <c r="M68" i="6"/>
  <c r="K68" i="6"/>
  <c r="AI67" i="6"/>
  <c r="AG67" i="6"/>
  <c r="AE67" i="6"/>
  <c r="AC67" i="6"/>
  <c r="AA67" i="6"/>
  <c r="Y67" i="6"/>
  <c r="W67" i="6"/>
  <c r="U67" i="6"/>
  <c r="S67" i="6"/>
  <c r="Q67" i="6"/>
  <c r="O67" i="6"/>
  <c r="M67" i="6"/>
  <c r="K67" i="6"/>
  <c r="AI66" i="6"/>
  <c r="AG66" i="6"/>
  <c r="AE66" i="6"/>
  <c r="AC66" i="6"/>
  <c r="AA66" i="6"/>
  <c r="AI65" i="6"/>
  <c r="AG65" i="6"/>
  <c r="AE65" i="6"/>
  <c r="AC65" i="6"/>
  <c r="AA65" i="6"/>
  <c r="Y65" i="6"/>
  <c r="W65" i="6"/>
  <c r="U65" i="6"/>
  <c r="S65" i="6"/>
  <c r="Q65" i="6"/>
  <c r="O65" i="6"/>
  <c r="M65" i="6"/>
  <c r="K65" i="6"/>
  <c r="F63" i="6"/>
  <c r="AE69" i="6" l="1"/>
  <c r="AA69" i="6"/>
  <c r="AI69" i="6"/>
  <c r="AG69" i="6"/>
  <c r="AC69" i="6"/>
  <c r="D55" i="7"/>
  <c r="D56" i="7" s="1"/>
  <c r="F55" i="7"/>
  <c r="F56" i="7" s="1"/>
  <c r="H55" i="7"/>
  <c r="H56" i="7" s="1"/>
  <c r="J55" i="7"/>
  <c r="J56" i="7" s="1"/>
  <c r="L55" i="7"/>
  <c r="L56" i="7" s="1"/>
  <c r="N55" i="7"/>
  <c r="N56" i="7" s="1"/>
  <c r="N59" i="7"/>
  <c r="N60" i="7" s="1"/>
  <c r="M59" i="7"/>
  <c r="M60" i="7" s="1"/>
  <c r="L59" i="7"/>
  <c r="L60" i="7" s="1"/>
  <c r="K59" i="7"/>
  <c r="K60" i="7" s="1"/>
  <c r="J59" i="7"/>
  <c r="J60" i="7" s="1"/>
  <c r="I59" i="7"/>
  <c r="I60" i="7" s="1"/>
  <c r="H59" i="7"/>
  <c r="H60" i="7" s="1"/>
  <c r="G59" i="7"/>
  <c r="G60" i="7" s="1"/>
  <c r="F59" i="7"/>
  <c r="F60" i="7" s="1"/>
  <c r="F55" i="6"/>
  <c r="F47" i="6" l="1"/>
  <c r="E37" i="1" l="1"/>
  <c r="H34" i="6" s="1"/>
  <c r="F35" i="6"/>
  <c r="F34" i="6"/>
  <c r="E36" i="1" l="1"/>
  <c r="H27" i="6" s="1"/>
  <c r="I27" i="6" s="1"/>
  <c r="F27" i="6"/>
  <c r="F20" i="6"/>
  <c r="F27" i="4" l="1"/>
  <c r="F14" i="4"/>
  <c r="F13" i="4"/>
  <c r="F21" i="3"/>
  <c r="F14" i="3"/>
  <c r="F13" i="3"/>
  <c r="F22" i="2"/>
  <c r="F13" i="2"/>
  <c r="E50" i="1"/>
  <c r="F6" i="2"/>
  <c r="F5" i="2"/>
  <c r="F4" i="2"/>
  <c r="F5" i="4" l="1"/>
  <c r="F6" i="4"/>
  <c r="F4" i="4"/>
  <c r="F5" i="3" l="1"/>
  <c r="F6" i="3"/>
  <c r="F4" i="3"/>
  <c r="E28" i="1"/>
  <c r="G28" i="1" s="1"/>
  <c r="E27" i="1"/>
  <c r="H5" i="3" s="1"/>
  <c r="I5" i="3" s="1"/>
  <c r="K5" i="3" s="1"/>
  <c r="F50" i="1"/>
  <c r="G50" i="1"/>
  <c r="E49" i="1"/>
  <c r="G49" i="1" s="1"/>
  <c r="E48" i="1"/>
  <c r="G48" i="1" s="1"/>
  <c r="E47" i="1"/>
  <c r="F47" i="1" s="1"/>
  <c r="E46" i="1"/>
  <c r="G46" i="1" s="1"/>
  <c r="E45" i="1"/>
  <c r="G45" i="1" s="1"/>
  <c r="E44" i="1"/>
  <c r="G44" i="1" s="1"/>
  <c r="E43" i="1"/>
  <c r="F43" i="1" s="1"/>
  <c r="E42" i="1"/>
  <c r="F42" i="1" s="1"/>
  <c r="E40" i="1"/>
  <c r="E39" i="1"/>
  <c r="E38" i="1"/>
  <c r="G37" i="1"/>
  <c r="G36" i="1"/>
  <c r="E35" i="1"/>
  <c r="E34" i="1"/>
  <c r="E33" i="1"/>
  <c r="E32" i="1"/>
  <c r="E31" i="1"/>
  <c r="E30" i="1"/>
  <c r="E29" i="1"/>
  <c r="E26" i="1"/>
  <c r="G47" i="1" l="1"/>
  <c r="G43" i="1"/>
  <c r="G26" i="1"/>
  <c r="H4" i="3"/>
  <c r="G40" i="1"/>
  <c r="H55" i="6"/>
  <c r="F46" i="1"/>
  <c r="F39" i="1"/>
  <c r="H47" i="6"/>
  <c r="G41" i="1"/>
  <c r="H63" i="6"/>
  <c r="I63" i="6" s="1"/>
  <c r="K63" i="6" s="1"/>
  <c r="K64" i="6" s="1"/>
  <c r="F38" i="1"/>
  <c r="H35" i="6"/>
  <c r="G38" i="1"/>
  <c r="G32" i="1"/>
  <c r="H4" i="2"/>
  <c r="F34" i="1"/>
  <c r="H6" i="2"/>
  <c r="F35" i="1"/>
  <c r="H20" i="6"/>
  <c r="I20" i="6" s="1"/>
  <c r="K20" i="6" s="1"/>
  <c r="G33" i="1"/>
  <c r="H5" i="2"/>
  <c r="G35" i="1"/>
  <c r="G34" i="1"/>
  <c r="G30" i="1"/>
  <c r="H5" i="4"/>
  <c r="I5" i="4" s="1"/>
  <c r="K5" i="4" s="1"/>
  <c r="G42" i="1"/>
  <c r="F31" i="1"/>
  <c r="H6" i="4"/>
  <c r="I6" i="4" s="1"/>
  <c r="K6" i="4" s="1"/>
  <c r="G29" i="1"/>
  <c r="H4" i="4"/>
  <c r="G39" i="1"/>
  <c r="G31" i="1"/>
  <c r="F30" i="1"/>
  <c r="H6" i="3"/>
  <c r="I6" i="3" s="1"/>
  <c r="K6" i="3" s="1"/>
  <c r="F26" i="1"/>
  <c r="F27" i="1"/>
  <c r="G27" i="1"/>
  <c r="F29" i="1"/>
  <c r="F33" i="1"/>
  <c r="F37" i="1"/>
  <c r="F41" i="1"/>
  <c r="F45" i="1"/>
  <c r="F49" i="1"/>
  <c r="F28" i="1"/>
  <c r="F32" i="1"/>
  <c r="F36" i="1"/>
  <c r="F40" i="1"/>
  <c r="F44" i="1"/>
  <c r="F48" i="1"/>
  <c r="M64" i="6" l="1"/>
  <c r="W64" i="6" s="1"/>
  <c r="K66" i="6"/>
  <c r="K69" i="6" s="1"/>
  <c r="F32" i="2"/>
  <c r="W66" i="6" l="1"/>
  <c r="W69" i="6" s="1"/>
  <c r="Q64" i="6"/>
  <c r="Q66" i="6" s="1"/>
  <c r="U64" i="6"/>
  <c r="Y64" i="6"/>
  <c r="O64" i="6"/>
  <c r="O66" i="6" s="1"/>
  <c r="S64" i="6"/>
  <c r="M66" i="6"/>
  <c r="M69" i="6" s="1"/>
  <c r="AI60" i="6"/>
  <c r="AG60" i="6"/>
  <c r="AE60" i="6"/>
  <c r="AC60" i="6"/>
  <c r="AA60" i="6"/>
  <c r="Y60" i="6"/>
  <c r="W60" i="6"/>
  <c r="U60" i="6"/>
  <c r="S60" i="6"/>
  <c r="Q60" i="6"/>
  <c r="O60" i="6"/>
  <c r="M60" i="6"/>
  <c r="AI59" i="6"/>
  <c r="AG59" i="6"/>
  <c r="AE59" i="6"/>
  <c r="AC59" i="6"/>
  <c r="AA59" i="6"/>
  <c r="Y59" i="6"/>
  <c r="W59" i="6"/>
  <c r="U59" i="6"/>
  <c r="S59" i="6"/>
  <c r="Q59" i="6"/>
  <c r="O59" i="6"/>
  <c r="M59" i="6"/>
  <c r="AI58" i="6"/>
  <c r="AG58" i="6"/>
  <c r="AE58" i="6"/>
  <c r="AC58" i="6"/>
  <c r="AA58" i="6"/>
  <c r="Y58" i="6"/>
  <c r="W58" i="6"/>
  <c r="U58" i="6"/>
  <c r="S58" i="6"/>
  <c r="Q58" i="6"/>
  <c r="O58" i="6"/>
  <c r="M58" i="6"/>
  <c r="AI57" i="6"/>
  <c r="AG57" i="6"/>
  <c r="AE57" i="6"/>
  <c r="AC57" i="6"/>
  <c r="AA57" i="6"/>
  <c r="Y57" i="6"/>
  <c r="W57" i="6"/>
  <c r="U57" i="6"/>
  <c r="S57" i="6"/>
  <c r="Q57" i="6"/>
  <c r="O57" i="6"/>
  <c r="M57" i="6"/>
  <c r="AI53" i="6"/>
  <c r="AG53" i="6"/>
  <c r="AE53" i="6"/>
  <c r="AC53" i="6"/>
  <c r="AA53" i="6"/>
  <c r="Y53" i="6"/>
  <c r="W53" i="6"/>
  <c r="U53" i="6"/>
  <c r="S53" i="6"/>
  <c r="Q53" i="6"/>
  <c r="O53" i="6"/>
  <c r="M53" i="6"/>
  <c r="AI52" i="6"/>
  <c r="AG52" i="6"/>
  <c r="AE52" i="6"/>
  <c r="AC52" i="6"/>
  <c r="AA52" i="6"/>
  <c r="Y52" i="6"/>
  <c r="W52" i="6"/>
  <c r="U52" i="6"/>
  <c r="S52" i="6"/>
  <c r="Q52" i="6"/>
  <c r="O52" i="6"/>
  <c r="M52" i="6"/>
  <c r="AI51" i="6"/>
  <c r="AG51" i="6"/>
  <c r="AE51" i="6"/>
  <c r="AC51" i="6"/>
  <c r="AA51" i="6"/>
  <c r="Y51" i="6"/>
  <c r="W51" i="6"/>
  <c r="U51" i="6"/>
  <c r="S51" i="6"/>
  <c r="Q51" i="6"/>
  <c r="O51" i="6"/>
  <c r="M51" i="6"/>
  <c r="AI50" i="6"/>
  <c r="AG50" i="6"/>
  <c r="AE50" i="6"/>
  <c r="AC50" i="6"/>
  <c r="AA50" i="6"/>
  <c r="Y50" i="6"/>
  <c r="W50" i="6"/>
  <c r="U50" i="6"/>
  <c r="S50" i="6"/>
  <c r="Q50" i="6"/>
  <c r="O50" i="6"/>
  <c r="M50" i="6"/>
  <c r="AI40" i="6"/>
  <c r="AG40" i="6"/>
  <c r="AE40" i="6"/>
  <c r="AC40" i="6"/>
  <c r="AA40" i="6"/>
  <c r="Y40" i="6"/>
  <c r="W40" i="6"/>
  <c r="U40" i="6"/>
  <c r="S40" i="6"/>
  <c r="Q40" i="6"/>
  <c r="O40" i="6"/>
  <c r="M40" i="6"/>
  <c r="AI39" i="6"/>
  <c r="AG39" i="6"/>
  <c r="AE39" i="6"/>
  <c r="AC39" i="6"/>
  <c r="AA39" i="6"/>
  <c r="Y39" i="6"/>
  <c r="W39" i="6"/>
  <c r="U39" i="6"/>
  <c r="S39" i="6"/>
  <c r="Q39" i="6"/>
  <c r="O39" i="6"/>
  <c r="M39" i="6"/>
  <c r="AI38" i="6"/>
  <c r="AG38" i="6"/>
  <c r="AE38" i="6"/>
  <c r="AC38" i="6"/>
  <c r="AA38" i="6"/>
  <c r="Y38" i="6"/>
  <c r="W38" i="6"/>
  <c r="U38" i="6"/>
  <c r="S38" i="6"/>
  <c r="Q38" i="6"/>
  <c r="O38" i="6"/>
  <c r="AI37" i="6"/>
  <c r="AG37" i="6"/>
  <c r="AE37" i="6"/>
  <c r="AC37" i="6"/>
  <c r="AA37" i="6"/>
  <c r="Y37" i="6"/>
  <c r="W37" i="6"/>
  <c r="U37" i="6"/>
  <c r="S37" i="6"/>
  <c r="Q37" i="6"/>
  <c r="O37" i="6"/>
  <c r="M37" i="6"/>
  <c r="AI32" i="6"/>
  <c r="AG32" i="6"/>
  <c r="AE32" i="6"/>
  <c r="AC32" i="6"/>
  <c r="AA32" i="6"/>
  <c r="Y32" i="6"/>
  <c r="W32" i="6"/>
  <c r="U32" i="6"/>
  <c r="S32" i="6"/>
  <c r="Q32" i="6"/>
  <c r="O32" i="6"/>
  <c r="M32" i="6"/>
  <c r="AI31" i="6"/>
  <c r="AG31" i="6"/>
  <c r="AE31" i="6"/>
  <c r="AC31" i="6"/>
  <c r="AA31" i="6"/>
  <c r="Y31" i="6"/>
  <c r="W31" i="6"/>
  <c r="U31" i="6"/>
  <c r="S31" i="6"/>
  <c r="Q31" i="6"/>
  <c r="O31" i="6"/>
  <c r="M31" i="6"/>
  <c r="AI30" i="6"/>
  <c r="AG30" i="6"/>
  <c r="AE30" i="6"/>
  <c r="AC30" i="6"/>
  <c r="AA30" i="6"/>
  <c r="Y30" i="6"/>
  <c r="W30" i="6"/>
  <c r="U30" i="6"/>
  <c r="S30" i="6"/>
  <c r="Q30" i="6"/>
  <c r="O30" i="6"/>
  <c r="M30" i="6"/>
  <c r="AI29" i="6"/>
  <c r="AG29" i="6"/>
  <c r="AE29" i="6"/>
  <c r="AC29" i="6"/>
  <c r="AA29" i="6"/>
  <c r="Y29" i="6"/>
  <c r="W29" i="6"/>
  <c r="U29" i="6"/>
  <c r="S29" i="6"/>
  <c r="Q29" i="6"/>
  <c r="O29" i="6"/>
  <c r="M29" i="6"/>
  <c r="AI25" i="6"/>
  <c r="AG25" i="6"/>
  <c r="AE25" i="6"/>
  <c r="AC25" i="6"/>
  <c r="AA25" i="6"/>
  <c r="Y25" i="6"/>
  <c r="W25" i="6"/>
  <c r="U25" i="6"/>
  <c r="S25" i="6"/>
  <c r="Q25" i="6"/>
  <c r="O25" i="6"/>
  <c r="M25" i="6"/>
  <c r="AI24" i="6"/>
  <c r="AG24" i="6"/>
  <c r="AE24" i="6"/>
  <c r="AC24" i="6"/>
  <c r="AA24" i="6"/>
  <c r="Y24" i="6"/>
  <c r="W24" i="6"/>
  <c r="U24" i="6"/>
  <c r="S24" i="6"/>
  <c r="Q24" i="6"/>
  <c r="O24" i="6"/>
  <c r="M24" i="6"/>
  <c r="AI23" i="6"/>
  <c r="AG23" i="6"/>
  <c r="AE23" i="6"/>
  <c r="AC23" i="6"/>
  <c r="AA23" i="6"/>
  <c r="Y23" i="6"/>
  <c r="W23" i="6"/>
  <c r="U23" i="6"/>
  <c r="S23" i="6"/>
  <c r="Q23" i="6"/>
  <c r="O23" i="6"/>
  <c r="M23" i="6"/>
  <c r="AI18" i="6"/>
  <c r="AG18" i="6"/>
  <c r="AE18" i="6"/>
  <c r="AC18" i="6"/>
  <c r="AA18" i="6"/>
  <c r="Y18" i="6"/>
  <c r="W18" i="6"/>
  <c r="U18" i="6"/>
  <c r="S18" i="6"/>
  <c r="Q18" i="6"/>
  <c r="O18" i="6"/>
  <c r="M18" i="6"/>
  <c r="AI17" i="6"/>
  <c r="N47" i="7" s="1"/>
  <c r="AG17" i="6"/>
  <c r="M47" i="7" s="1"/>
  <c r="AE17" i="6"/>
  <c r="L47" i="7" s="1"/>
  <c r="AC17" i="6"/>
  <c r="K47" i="7" s="1"/>
  <c r="AA17" i="6"/>
  <c r="J47" i="7" s="1"/>
  <c r="Y17" i="6"/>
  <c r="I47" i="7" s="1"/>
  <c r="W17" i="6"/>
  <c r="H47" i="7" s="1"/>
  <c r="U17" i="6"/>
  <c r="G47" i="7" s="1"/>
  <c r="S17" i="6"/>
  <c r="F47" i="7" s="1"/>
  <c r="Q17" i="6"/>
  <c r="E47" i="7" s="1"/>
  <c r="O17" i="6"/>
  <c r="M17" i="6"/>
  <c r="AI16" i="6"/>
  <c r="AG16" i="6"/>
  <c r="AE16" i="6"/>
  <c r="AC16" i="6"/>
  <c r="AA16" i="6"/>
  <c r="Y16" i="6"/>
  <c r="W16" i="6"/>
  <c r="U16" i="6"/>
  <c r="S16" i="6"/>
  <c r="Q16" i="6"/>
  <c r="O16" i="6"/>
  <c r="M16" i="6"/>
  <c r="AI15" i="6"/>
  <c r="AG15" i="6"/>
  <c r="AE15" i="6"/>
  <c r="AC15" i="6"/>
  <c r="AA15" i="6"/>
  <c r="Y15" i="6"/>
  <c r="W15" i="6"/>
  <c r="U15" i="6"/>
  <c r="S15" i="6"/>
  <c r="Q15" i="6"/>
  <c r="O15" i="6"/>
  <c r="M15" i="6"/>
  <c r="AI44" i="5"/>
  <c r="AG44" i="5"/>
  <c r="AE44" i="5"/>
  <c r="AC44" i="5"/>
  <c r="AA44" i="5"/>
  <c r="Y44" i="5"/>
  <c r="W44" i="5"/>
  <c r="U44" i="5"/>
  <c r="S44" i="5"/>
  <c r="Q44" i="5"/>
  <c r="O44" i="5"/>
  <c r="M44" i="5"/>
  <c r="AI43" i="5"/>
  <c r="AG43" i="5"/>
  <c r="AE43" i="5"/>
  <c r="AC43" i="5"/>
  <c r="AA43" i="5"/>
  <c r="Y43" i="5"/>
  <c r="W43" i="5"/>
  <c r="U43" i="5"/>
  <c r="S43" i="5"/>
  <c r="Q43" i="5"/>
  <c r="O43" i="5"/>
  <c r="M43" i="5"/>
  <c r="AI42" i="5"/>
  <c r="AG42" i="5"/>
  <c r="AE42" i="5"/>
  <c r="AC42" i="5"/>
  <c r="AA42" i="5"/>
  <c r="Y42" i="5"/>
  <c r="W42" i="5"/>
  <c r="U42" i="5"/>
  <c r="S42" i="5"/>
  <c r="Q42" i="5"/>
  <c r="O42" i="5"/>
  <c r="M42" i="5"/>
  <c r="AI41" i="5"/>
  <c r="AI45" i="5" s="1"/>
  <c r="AG41" i="5"/>
  <c r="AE41" i="5"/>
  <c r="AC41" i="5"/>
  <c r="AA41" i="5"/>
  <c r="Y41" i="5"/>
  <c r="W41" i="5"/>
  <c r="W45" i="5" s="1"/>
  <c r="U41" i="5"/>
  <c r="S41" i="5"/>
  <c r="S45" i="5" s="1"/>
  <c r="Q41" i="5"/>
  <c r="O41" i="5"/>
  <c r="M41" i="5"/>
  <c r="AI35" i="5"/>
  <c r="AG35" i="5"/>
  <c r="AE35" i="5"/>
  <c r="AC35" i="5"/>
  <c r="AA35" i="5"/>
  <c r="Y35" i="5"/>
  <c r="W35" i="5"/>
  <c r="U35" i="5"/>
  <c r="S35" i="5"/>
  <c r="Q35" i="5"/>
  <c r="O35" i="5"/>
  <c r="M35" i="5"/>
  <c r="AI34" i="5"/>
  <c r="AG34" i="5"/>
  <c r="AE34" i="5"/>
  <c r="AC34" i="5"/>
  <c r="AA34" i="5"/>
  <c r="Y34" i="5"/>
  <c r="W34" i="5"/>
  <c r="U34" i="5"/>
  <c r="S34" i="5"/>
  <c r="Q34" i="5"/>
  <c r="O34" i="5"/>
  <c r="M34" i="5"/>
  <c r="AI33" i="5"/>
  <c r="AG33" i="5"/>
  <c r="AE33" i="5"/>
  <c r="AC33" i="5"/>
  <c r="AA33" i="5"/>
  <c r="Y33" i="5"/>
  <c r="W33" i="5"/>
  <c r="U33" i="5"/>
  <c r="S33" i="5"/>
  <c r="Q33" i="5"/>
  <c r="O33" i="5"/>
  <c r="M33" i="5"/>
  <c r="AI32" i="5"/>
  <c r="AG32" i="5"/>
  <c r="AE32" i="5"/>
  <c r="AE36" i="5" s="1"/>
  <c r="AC32" i="5"/>
  <c r="AA32" i="5"/>
  <c r="Y32" i="5"/>
  <c r="W32" i="5"/>
  <c r="U32" i="5"/>
  <c r="S32" i="5"/>
  <c r="Q32" i="5"/>
  <c r="O32" i="5"/>
  <c r="O36" i="5" s="1"/>
  <c r="M32" i="5"/>
  <c r="AI26" i="5"/>
  <c r="AG26" i="5"/>
  <c r="AE26" i="5"/>
  <c r="AC26" i="5"/>
  <c r="AA26" i="5"/>
  <c r="Y26" i="5"/>
  <c r="W26" i="5"/>
  <c r="U26" i="5"/>
  <c r="S26" i="5"/>
  <c r="Q26" i="5"/>
  <c r="O26" i="5"/>
  <c r="M26" i="5"/>
  <c r="AI25" i="5"/>
  <c r="AG25" i="5"/>
  <c r="AE25" i="5"/>
  <c r="AC25" i="5"/>
  <c r="AA25" i="5"/>
  <c r="Y25" i="5"/>
  <c r="W25" i="5"/>
  <c r="U25" i="5"/>
  <c r="S25" i="5"/>
  <c r="Q25" i="5"/>
  <c r="O25" i="5"/>
  <c r="M25" i="5"/>
  <c r="AI24" i="5"/>
  <c r="AG24" i="5"/>
  <c r="AE24" i="5"/>
  <c r="AC24" i="5"/>
  <c r="AA24" i="5"/>
  <c r="Y24" i="5"/>
  <c r="W24" i="5"/>
  <c r="U24" i="5"/>
  <c r="S24" i="5"/>
  <c r="Q24" i="5"/>
  <c r="O24" i="5"/>
  <c r="M24" i="5"/>
  <c r="AI23" i="5"/>
  <c r="AG23" i="5"/>
  <c r="AG27" i="5" s="1"/>
  <c r="AE23" i="5"/>
  <c r="AC23" i="5"/>
  <c r="AA23" i="5"/>
  <c r="Y23" i="5"/>
  <c r="Y27" i="5" s="1"/>
  <c r="W23" i="5"/>
  <c r="U23" i="5"/>
  <c r="U27" i="5" s="1"/>
  <c r="S23" i="5"/>
  <c r="Q23" i="5"/>
  <c r="Q27" i="5" s="1"/>
  <c r="O23" i="5"/>
  <c r="M23" i="5"/>
  <c r="AI13" i="5"/>
  <c r="AC13" i="5"/>
  <c r="AA13" i="5"/>
  <c r="W13" i="5"/>
  <c r="S13" i="5"/>
  <c r="M13" i="5"/>
  <c r="AA8" i="5"/>
  <c r="AI11" i="5"/>
  <c r="AG11" i="5"/>
  <c r="AE11" i="5"/>
  <c r="AC11" i="5"/>
  <c r="AA11" i="5"/>
  <c r="Y11" i="5"/>
  <c r="W11" i="5"/>
  <c r="U11" i="5"/>
  <c r="S11" i="5"/>
  <c r="Q11" i="5"/>
  <c r="O11" i="5"/>
  <c r="M11" i="5"/>
  <c r="AI10" i="5"/>
  <c r="AG10" i="5"/>
  <c r="AE10" i="5"/>
  <c r="AC10" i="5"/>
  <c r="AA10" i="5"/>
  <c r="Y10" i="5"/>
  <c r="W10" i="5"/>
  <c r="U10" i="5"/>
  <c r="S10" i="5"/>
  <c r="Q10" i="5"/>
  <c r="O10" i="5"/>
  <c r="M10" i="5"/>
  <c r="AI9" i="5"/>
  <c r="AG9" i="5"/>
  <c r="AE9" i="5"/>
  <c r="AC9" i="5"/>
  <c r="AA9" i="5"/>
  <c r="Y9" i="5"/>
  <c r="W9" i="5"/>
  <c r="U9" i="5"/>
  <c r="S9" i="5"/>
  <c r="Q9" i="5"/>
  <c r="O9" i="5"/>
  <c r="M9" i="5"/>
  <c r="AI8" i="5"/>
  <c r="AI12" i="5" s="1"/>
  <c r="AG8" i="5"/>
  <c r="AE8" i="5"/>
  <c r="AE12" i="5" s="1"/>
  <c r="AC8" i="5"/>
  <c r="Y8" i="5"/>
  <c r="W8" i="5"/>
  <c r="U8" i="5"/>
  <c r="S8" i="5"/>
  <c r="Q8" i="5"/>
  <c r="O8" i="5"/>
  <c r="M8" i="5"/>
  <c r="AI48" i="4"/>
  <c r="AG48" i="4"/>
  <c r="AE48" i="4"/>
  <c r="AC48" i="4"/>
  <c r="AA48" i="4"/>
  <c r="Y48" i="4"/>
  <c r="W48" i="4"/>
  <c r="U48" i="4"/>
  <c r="S48" i="4"/>
  <c r="Q48" i="4"/>
  <c r="O48" i="4"/>
  <c r="M48" i="4"/>
  <c r="AI47" i="4"/>
  <c r="AG47" i="4"/>
  <c r="AE47" i="4"/>
  <c r="AC47" i="4"/>
  <c r="AA47" i="4"/>
  <c r="Y47" i="4"/>
  <c r="W47" i="4"/>
  <c r="U47" i="4"/>
  <c r="S47" i="4"/>
  <c r="Q47" i="4"/>
  <c r="O47" i="4"/>
  <c r="M47" i="4"/>
  <c r="AI46" i="4"/>
  <c r="AG46" i="4"/>
  <c r="AE46" i="4"/>
  <c r="AC46" i="4"/>
  <c r="AA46" i="4"/>
  <c r="Y46" i="4"/>
  <c r="W46" i="4"/>
  <c r="U46" i="4"/>
  <c r="S46" i="4"/>
  <c r="Q46" i="4"/>
  <c r="O46" i="4"/>
  <c r="M46" i="4"/>
  <c r="AI45" i="4"/>
  <c r="AI49" i="4" s="1"/>
  <c r="AG45" i="4"/>
  <c r="AG49" i="4" s="1"/>
  <c r="AE45" i="4"/>
  <c r="AE49" i="4" s="1"/>
  <c r="AC45" i="4"/>
  <c r="AA45" i="4"/>
  <c r="AA49" i="4" s="1"/>
  <c r="Y45" i="4"/>
  <c r="Y49" i="4" s="1"/>
  <c r="W45" i="4"/>
  <c r="U45" i="4"/>
  <c r="U49" i="4" s="1"/>
  <c r="S45" i="4"/>
  <c r="Q45" i="4"/>
  <c r="O45" i="4"/>
  <c r="O49" i="4" s="1"/>
  <c r="M45" i="4"/>
  <c r="AI41" i="4"/>
  <c r="AG41" i="4"/>
  <c r="AE41" i="4"/>
  <c r="AC41" i="4"/>
  <c r="AA41" i="4"/>
  <c r="Y41" i="4"/>
  <c r="W41" i="4"/>
  <c r="U41" i="4"/>
  <c r="S41" i="4"/>
  <c r="Q41" i="4"/>
  <c r="O41" i="4"/>
  <c r="M41" i="4"/>
  <c r="AI40" i="4"/>
  <c r="AG40" i="4"/>
  <c r="AE40" i="4"/>
  <c r="AC40" i="4"/>
  <c r="AA40" i="4"/>
  <c r="Y40" i="4"/>
  <c r="W40" i="4"/>
  <c r="U40" i="4"/>
  <c r="S40" i="4"/>
  <c r="Q40" i="4"/>
  <c r="O40" i="4"/>
  <c r="M40" i="4"/>
  <c r="AI39" i="4"/>
  <c r="AG39" i="4"/>
  <c r="AE39" i="4"/>
  <c r="AC39" i="4"/>
  <c r="AA39" i="4"/>
  <c r="Y39" i="4"/>
  <c r="W39" i="4"/>
  <c r="U39" i="4"/>
  <c r="S39" i="4"/>
  <c r="Q39" i="4"/>
  <c r="O39" i="4"/>
  <c r="M39" i="4"/>
  <c r="AI38" i="4"/>
  <c r="AG38" i="4"/>
  <c r="AE38" i="4"/>
  <c r="AC38" i="4"/>
  <c r="AA38" i="4"/>
  <c r="Y38" i="4"/>
  <c r="W38" i="4"/>
  <c r="U38" i="4"/>
  <c r="S38" i="4"/>
  <c r="Q38" i="4"/>
  <c r="O38" i="4"/>
  <c r="M38" i="4"/>
  <c r="AI33" i="4"/>
  <c r="AG33" i="4"/>
  <c r="AE33" i="4"/>
  <c r="AC33" i="4"/>
  <c r="AA33" i="4"/>
  <c r="Y33" i="4"/>
  <c r="W33" i="4"/>
  <c r="U33" i="4"/>
  <c r="S33" i="4"/>
  <c r="Q33" i="4"/>
  <c r="O33" i="4"/>
  <c r="M33" i="4"/>
  <c r="AI32" i="4"/>
  <c r="AG32" i="4"/>
  <c r="AE32" i="4"/>
  <c r="AC32" i="4"/>
  <c r="AA32" i="4"/>
  <c r="Y32" i="4"/>
  <c r="W32" i="4"/>
  <c r="U32" i="4"/>
  <c r="S32" i="4"/>
  <c r="Q32" i="4"/>
  <c r="O32" i="4"/>
  <c r="M32" i="4"/>
  <c r="AI31" i="4"/>
  <c r="AG31" i="4"/>
  <c r="AE31" i="4"/>
  <c r="AC31" i="4"/>
  <c r="AA31" i="4"/>
  <c r="Y31" i="4"/>
  <c r="W31" i="4"/>
  <c r="U31" i="4"/>
  <c r="S31" i="4"/>
  <c r="Q31" i="4"/>
  <c r="O31" i="4"/>
  <c r="M31" i="4"/>
  <c r="AI30" i="4"/>
  <c r="AG30" i="4"/>
  <c r="AE30" i="4"/>
  <c r="AC30" i="4"/>
  <c r="AA30" i="4"/>
  <c r="Y30" i="4"/>
  <c r="W30" i="4"/>
  <c r="U30" i="4"/>
  <c r="S30" i="4"/>
  <c r="Q30" i="4"/>
  <c r="O30" i="4"/>
  <c r="M30" i="4"/>
  <c r="M34" i="4" s="1"/>
  <c r="AI19" i="4"/>
  <c r="AG19" i="4"/>
  <c r="AE19" i="4"/>
  <c r="AC19" i="4"/>
  <c r="AA19" i="4"/>
  <c r="Y19" i="4"/>
  <c r="W19" i="4"/>
  <c r="U19" i="4"/>
  <c r="S19" i="4"/>
  <c r="Q19" i="4"/>
  <c r="O19" i="4"/>
  <c r="M19" i="4"/>
  <c r="AI18" i="4"/>
  <c r="AG18" i="4"/>
  <c r="AE18" i="4"/>
  <c r="AC18" i="4"/>
  <c r="AA18" i="4"/>
  <c r="Y18" i="4"/>
  <c r="W18" i="4"/>
  <c r="U18" i="4"/>
  <c r="S18" i="4"/>
  <c r="Q18" i="4"/>
  <c r="O18" i="4"/>
  <c r="M18" i="4"/>
  <c r="AI17" i="4"/>
  <c r="AG17" i="4"/>
  <c r="AE17" i="4"/>
  <c r="AC17" i="4"/>
  <c r="AA17" i="4"/>
  <c r="Y17" i="4"/>
  <c r="W17" i="4"/>
  <c r="U17" i="4"/>
  <c r="S17" i="4"/>
  <c r="Q17" i="4"/>
  <c r="O17" i="4"/>
  <c r="M17" i="4"/>
  <c r="AI16" i="4"/>
  <c r="AG16" i="4"/>
  <c r="AE16" i="4"/>
  <c r="AC16" i="4"/>
  <c r="AA16" i="4"/>
  <c r="Y16" i="4"/>
  <c r="W16" i="4"/>
  <c r="U16" i="4"/>
  <c r="S16" i="4"/>
  <c r="Q16" i="4"/>
  <c r="O16" i="4"/>
  <c r="M16" i="4"/>
  <c r="AI11" i="4"/>
  <c r="AG11" i="4"/>
  <c r="AE11" i="4"/>
  <c r="AC11" i="4"/>
  <c r="AA11" i="4"/>
  <c r="Y11" i="4"/>
  <c r="W11" i="4"/>
  <c r="U11" i="4"/>
  <c r="S11" i="4"/>
  <c r="Q11" i="4"/>
  <c r="O11" i="4"/>
  <c r="M11" i="4"/>
  <c r="AI10" i="4"/>
  <c r="AG10" i="4"/>
  <c r="AE10" i="4"/>
  <c r="AC10" i="4"/>
  <c r="AA10" i="4"/>
  <c r="Y10" i="4"/>
  <c r="W10" i="4"/>
  <c r="U10" i="4"/>
  <c r="S10" i="4"/>
  <c r="Q10" i="4"/>
  <c r="O10" i="4"/>
  <c r="M10" i="4"/>
  <c r="AI9" i="4"/>
  <c r="AG9" i="4"/>
  <c r="AE9" i="4"/>
  <c r="AC9" i="4"/>
  <c r="AA9" i="4"/>
  <c r="Y9" i="4"/>
  <c r="W9" i="4"/>
  <c r="U9" i="4"/>
  <c r="S9" i="4"/>
  <c r="Q9" i="4"/>
  <c r="AI8" i="4"/>
  <c r="AG8" i="4"/>
  <c r="AE8" i="4"/>
  <c r="AC8" i="4"/>
  <c r="AA8" i="4"/>
  <c r="Y8" i="4"/>
  <c r="W8" i="4"/>
  <c r="U8" i="4"/>
  <c r="S8" i="4"/>
  <c r="Q8" i="4"/>
  <c r="O8" i="4"/>
  <c r="M8" i="4"/>
  <c r="AI80" i="3"/>
  <c r="AG80" i="3"/>
  <c r="AE80" i="3"/>
  <c r="AC80" i="3"/>
  <c r="AA80" i="3"/>
  <c r="Y80" i="3"/>
  <c r="W80" i="3"/>
  <c r="U80" i="3"/>
  <c r="S80" i="3"/>
  <c r="Q80" i="3"/>
  <c r="O80" i="3"/>
  <c r="M80" i="3"/>
  <c r="AI79" i="3"/>
  <c r="AG79" i="3"/>
  <c r="AE79" i="3"/>
  <c r="AC79" i="3"/>
  <c r="AA79" i="3"/>
  <c r="Y79" i="3"/>
  <c r="W79" i="3"/>
  <c r="U79" i="3"/>
  <c r="S79" i="3"/>
  <c r="Q79" i="3"/>
  <c r="O79" i="3"/>
  <c r="M79" i="3"/>
  <c r="AI78" i="3"/>
  <c r="AG78" i="3"/>
  <c r="AE78" i="3"/>
  <c r="AC78" i="3"/>
  <c r="AA78" i="3"/>
  <c r="Y78" i="3"/>
  <c r="W78" i="3"/>
  <c r="U78" i="3"/>
  <c r="S78" i="3"/>
  <c r="Q78" i="3"/>
  <c r="O78" i="3"/>
  <c r="M78" i="3"/>
  <c r="AI77" i="3"/>
  <c r="AG77" i="3"/>
  <c r="AE77" i="3"/>
  <c r="AC77" i="3"/>
  <c r="AA77" i="3"/>
  <c r="Y77" i="3"/>
  <c r="W77" i="3"/>
  <c r="U77" i="3"/>
  <c r="S77" i="3"/>
  <c r="Q77" i="3"/>
  <c r="O77" i="3"/>
  <c r="M77" i="3"/>
  <c r="AI73" i="3"/>
  <c r="AG73" i="3"/>
  <c r="AE73" i="3"/>
  <c r="AC73" i="3"/>
  <c r="AA73" i="3"/>
  <c r="Y73" i="3"/>
  <c r="W73" i="3"/>
  <c r="U73" i="3"/>
  <c r="S73" i="3"/>
  <c r="Q73" i="3"/>
  <c r="O73" i="3"/>
  <c r="M73" i="3"/>
  <c r="AI72" i="3"/>
  <c r="AG72" i="3"/>
  <c r="AE72" i="3"/>
  <c r="AC72" i="3"/>
  <c r="AA72" i="3"/>
  <c r="Y72" i="3"/>
  <c r="W72" i="3"/>
  <c r="U72" i="3"/>
  <c r="S72" i="3"/>
  <c r="Q72" i="3"/>
  <c r="O72" i="3"/>
  <c r="M72" i="3"/>
  <c r="AI71" i="3"/>
  <c r="AG71" i="3"/>
  <c r="AE71" i="3"/>
  <c r="AC71" i="3"/>
  <c r="AA71" i="3"/>
  <c r="Y71" i="3"/>
  <c r="W71" i="3"/>
  <c r="U71" i="3"/>
  <c r="S71" i="3"/>
  <c r="Q71" i="3"/>
  <c r="O71" i="3"/>
  <c r="M71" i="3"/>
  <c r="AI70" i="3"/>
  <c r="AG70" i="3"/>
  <c r="AE70" i="3"/>
  <c r="AC70" i="3"/>
  <c r="AA70" i="3"/>
  <c r="Y70" i="3"/>
  <c r="W70" i="3"/>
  <c r="U70" i="3"/>
  <c r="S70" i="3"/>
  <c r="Q70" i="3"/>
  <c r="O70" i="3"/>
  <c r="M70" i="3"/>
  <c r="AI65" i="3"/>
  <c r="AG65" i="3"/>
  <c r="AE65" i="3"/>
  <c r="AC65" i="3"/>
  <c r="AA65" i="3"/>
  <c r="Y65" i="3"/>
  <c r="W65" i="3"/>
  <c r="U65" i="3"/>
  <c r="S65" i="3"/>
  <c r="Q65" i="3"/>
  <c r="O65" i="3"/>
  <c r="M65" i="3"/>
  <c r="AI64" i="3"/>
  <c r="AG64" i="3"/>
  <c r="AE64" i="3"/>
  <c r="AC64" i="3"/>
  <c r="AA64" i="3"/>
  <c r="Y64" i="3"/>
  <c r="W64" i="3"/>
  <c r="U64" i="3"/>
  <c r="S64" i="3"/>
  <c r="Q64" i="3"/>
  <c r="O64" i="3"/>
  <c r="M64" i="3"/>
  <c r="AI63" i="3"/>
  <c r="AG63" i="3"/>
  <c r="AE63" i="3"/>
  <c r="AC63" i="3"/>
  <c r="AA63" i="3"/>
  <c r="Y63" i="3"/>
  <c r="W63" i="3"/>
  <c r="U63" i="3"/>
  <c r="S63" i="3"/>
  <c r="Q63" i="3"/>
  <c r="O63" i="3"/>
  <c r="M63" i="3"/>
  <c r="AI62" i="3"/>
  <c r="AG62" i="3"/>
  <c r="AE62" i="3"/>
  <c r="AC62" i="3"/>
  <c r="AA62" i="3"/>
  <c r="Y62" i="3"/>
  <c r="W62" i="3"/>
  <c r="U62" i="3"/>
  <c r="S62" i="3"/>
  <c r="Q62" i="3"/>
  <c r="O62" i="3"/>
  <c r="M62" i="3"/>
  <c r="AI57" i="3"/>
  <c r="AG57" i="3"/>
  <c r="AE57" i="3"/>
  <c r="AC57" i="3"/>
  <c r="AA57" i="3"/>
  <c r="Y57" i="3"/>
  <c r="W57" i="3"/>
  <c r="U57" i="3"/>
  <c r="S57" i="3"/>
  <c r="Q57" i="3"/>
  <c r="O57" i="3"/>
  <c r="M57" i="3"/>
  <c r="AI56" i="3"/>
  <c r="AG56" i="3"/>
  <c r="AE56" i="3"/>
  <c r="AC56" i="3"/>
  <c r="AA56" i="3"/>
  <c r="Y56" i="3"/>
  <c r="W56" i="3"/>
  <c r="U56" i="3"/>
  <c r="S56" i="3"/>
  <c r="Q56" i="3"/>
  <c r="O56" i="3"/>
  <c r="M56" i="3"/>
  <c r="AI55" i="3"/>
  <c r="AG55" i="3"/>
  <c r="AE55" i="3"/>
  <c r="AC55" i="3"/>
  <c r="AA55" i="3"/>
  <c r="Y55" i="3"/>
  <c r="W55" i="3"/>
  <c r="U55" i="3"/>
  <c r="S55" i="3"/>
  <c r="Q55" i="3"/>
  <c r="O55" i="3"/>
  <c r="M55" i="3"/>
  <c r="AI54" i="3"/>
  <c r="AG54" i="3"/>
  <c r="AE54" i="3"/>
  <c r="AC54" i="3"/>
  <c r="AA54" i="3"/>
  <c r="Y54" i="3"/>
  <c r="W54" i="3"/>
  <c r="U54" i="3"/>
  <c r="S54" i="3"/>
  <c r="Q54" i="3"/>
  <c r="O54" i="3"/>
  <c r="M54" i="3"/>
  <c r="AI49" i="3"/>
  <c r="AG49" i="3"/>
  <c r="AE49" i="3"/>
  <c r="AC49" i="3"/>
  <c r="AA49" i="3"/>
  <c r="Y49" i="3"/>
  <c r="W49" i="3"/>
  <c r="U49" i="3"/>
  <c r="S49" i="3"/>
  <c r="Q49" i="3"/>
  <c r="O49" i="3"/>
  <c r="M49" i="3"/>
  <c r="AI48" i="3"/>
  <c r="AG48" i="3"/>
  <c r="AE48" i="3"/>
  <c r="AC48" i="3"/>
  <c r="AA48" i="3"/>
  <c r="Y48" i="3"/>
  <c r="W48" i="3"/>
  <c r="U48" i="3"/>
  <c r="S48" i="3"/>
  <c r="Q48" i="3"/>
  <c r="O48" i="3"/>
  <c r="M48" i="3"/>
  <c r="AI47" i="3"/>
  <c r="AG47" i="3"/>
  <c r="AE47" i="3"/>
  <c r="AC47" i="3"/>
  <c r="AA47" i="3"/>
  <c r="Y47" i="3"/>
  <c r="W47" i="3"/>
  <c r="U47" i="3"/>
  <c r="S47" i="3"/>
  <c r="Q47" i="3"/>
  <c r="O47" i="3"/>
  <c r="M47" i="3"/>
  <c r="AI46" i="3"/>
  <c r="AG46" i="3"/>
  <c r="AE46" i="3"/>
  <c r="AC46" i="3"/>
  <c r="AA46" i="3"/>
  <c r="Y46" i="3"/>
  <c r="W46" i="3"/>
  <c r="U46" i="3"/>
  <c r="S46" i="3"/>
  <c r="Q46" i="3"/>
  <c r="O46" i="3"/>
  <c r="M46" i="3"/>
  <c r="AI35" i="3"/>
  <c r="AG35" i="3"/>
  <c r="AE35" i="3"/>
  <c r="AC35" i="3"/>
  <c r="AA35" i="3"/>
  <c r="Y35" i="3"/>
  <c r="W35" i="3"/>
  <c r="U35" i="3"/>
  <c r="S35" i="3"/>
  <c r="Q35" i="3"/>
  <c r="O35" i="3"/>
  <c r="M35" i="3"/>
  <c r="AI34" i="3"/>
  <c r="AG34" i="3"/>
  <c r="AE34" i="3"/>
  <c r="AC34" i="3"/>
  <c r="AA34" i="3"/>
  <c r="Y34" i="3"/>
  <c r="W34" i="3"/>
  <c r="U34" i="3"/>
  <c r="S34" i="3"/>
  <c r="Q34" i="3"/>
  <c r="O34" i="3"/>
  <c r="M34" i="3"/>
  <c r="AI33" i="3"/>
  <c r="AG33" i="3"/>
  <c r="AE33" i="3"/>
  <c r="AC33" i="3"/>
  <c r="AA33" i="3"/>
  <c r="Y33" i="3"/>
  <c r="W33" i="3"/>
  <c r="U33" i="3"/>
  <c r="S33" i="3"/>
  <c r="Q33" i="3"/>
  <c r="O33" i="3"/>
  <c r="M33" i="3"/>
  <c r="AI32" i="3"/>
  <c r="AG32" i="3"/>
  <c r="AE32" i="3"/>
  <c r="AC32" i="3"/>
  <c r="AA32" i="3"/>
  <c r="Y32" i="3"/>
  <c r="W32" i="3"/>
  <c r="U32" i="3"/>
  <c r="S32" i="3"/>
  <c r="Q32" i="3"/>
  <c r="O32" i="3"/>
  <c r="M32" i="3"/>
  <c r="AI27" i="3"/>
  <c r="AG27" i="3"/>
  <c r="AE27" i="3"/>
  <c r="AC27" i="3"/>
  <c r="AA27" i="3"/>
  <c r="Y27" i="3"/>
  <c r="W27" i="3"/>
  <c r="U27" i="3"/>
  <c r="S27" i="3"/>
  <c r="Q27" i="3"/>
  <c r="O27" i="3"/>
  <c r="M27" i="3"/>
  <c r="AI26" i="3"/>
  <c r="AG26" i="3"/>
  <c r="AE26" i="3"/>
  <c r="AC26" i="3"/>
  <c r="AA26" i="3"/>
  <c r="Y26" i="3"/>
  <c r="W26" i="3"/>
  <c r="U26" i="3"/>
  <c r="S26" i="3"/>
  <c r="Q26" i="3"/>
  <c r="O26" i="3"/>
  <c r="M26" i="3"/>
  <c r="AI25" i="3"/>
  <c r="AG25" i="3"/>
  <c r="AE25" i="3"/>
  <c r="AC25" i="3"/>
  <c r="AA25" i="3"/>
  <c r="Y25" i="3"/>
  <c r="W25" i="3"/>
  <c r="U25" i="3"/>
  <c r="S25" i="3"/>
  <c r="Q25" i="3"/>
  <c r="O25" i="3"/>
  <c r="M25" i="3"/>
  <c r="AI24" i="3"/>
  <c r="AG24" i="3"/>
  <c r="AE24" i="3"/>
  <c r="AC24" i="3"/>
  <c r="AA24" i="3"/>
  <c r="Y24" i="3"/>
  <c r="W24" i="3"/>
  <c r="U24" i="3"/>
  <c r="S24" i="3"/>
  <c r="Q24" i="3"/>
  <c r="O24" i="3"/>
  <c r="M24" i="3"/>
  <c r="AI19" i="3"/>
  <c r="AG19" i="3"/>
  <c r="AE19" i="3"/>
  <c r="AC19" i="3"/>
  <c r="AA19" i="3"/>
  <c r="Y19" i="3"/>
  <c r="W19" i="3"/>
  <c r="U19" i="3"/>
  <c r="S19" i="3"/>
  <c r="Q19" i="3"/>
  <c r="O19" i="3"/>
  <c r="M19" i="3"/>
  <c r="AI18" i="3"/>
  <c r="AG18" i="3"/>
  <c r="AE18" i="3"/>
  <c r="AC18" i="3"/>
  <c r="AA18" i="3"/>
  <c r="Y18" i="3"/>
  <c r="W18" i="3"/>
  <c r="U18" i="3"/>
  <c r="S18" i="3"/>
  <c r="Q18" i="3"/>
  <c r="O18" i="3"/>
  <c r="M18" i="3"/>
  <c r="AI17" i="3"/>
  <c r="AG17" i="3"/>
  <c r="AE17" i="3"/>
  <c r="AC17" i="3"/>
  <c r="AA17" i="3"/>
  <c r="Y17" i="3"/>
  <c r="W17" i="3"/>
  <c r="U17" i="3"/>
  <c r="S17" i="3"/>
  <c r="Q17" i="3"/>
  <c r="O17" i="3"/>
  <c r="M17" i="3"/>
  <c r="AI16" i="3"/>
  <c r="AG16" i="3"/>
  <c r="AE16" i="3"/>
  <c r="AC16" i="3"/>
  <c r="AA16" i="3"/>
  <c r="Y16" i="3"/>
  <c r="W16" i="3"/>
  <c r="U16" i="3"/>
  <c r="S16" i="3"/>
  <c r="Q16" i="3"/>
  <c r="O16" i="3"/>
  <c r="M16" i="3"/>
  <c r="AI11" i="3"/>
  <c r="AG11" i="3"/>
  <c r="AE11" i="3"/>
  <c r="AC11" i="3"/>
  <c r="AA11" i="3"/>
  <c r="Y11" i="3"/>
  <c r="W11" i="3"/>
  <c r="U11" i="3"/>
  <c r="S11" i="3"/>
  <c r="Q11" i="3"/>
  <c r="O11" i="3"/>
  <c r="M11" i="3"/>
  <c r="AI10" i="3"/>
  <c r="AG10" i="3"/>
  <c r="AE10" i="3"/>
  <c r="AC10" i="3"/>
  <c r="AA10" i="3"/>
  <c r="Y10" i="3"/>
  <c r="W10" i="3"/>
  <c r="U10" i="3"/>
  <c r="S10" i="3"/>
  <c r="Q10" i="3"/>
  <c r="O10" i="3"/>
  <c r="M10" i="3"/>
  <c r="AI9" i="3"/>
  <c r="AG9" i="3"/>
  <c r="AE9" i="3"/>
  <c r="AC9" i="3"/>
  <c r="AA9" i="3"/>
  <c r="Y9" i="3"/>
  <c r="W9" i="3"/>
  <c r="U9" i="3"/>
  <c r="S9" i="3"/>
  <c r="Q9" i="3"/>
  <c r="AI8" i="3"/>
  <c r="AG8" i="3"/>
  <c r="AE8" i="3"/>
  <c r="AC8" i="3"/>
  <c r="AA8" i="3"/>
  <c r="Y8" i="3"/>
  <c r="W8" i="3"/>
  <c r="U8" i="3"/>
  <c r="S8" i="3"/>
  <c r="Q8" i="3"/>
  <c r="O8" i="3"/>
  <c r="M8" i="3"/>
  <c r="AI94" i="2"/>
  <c r="AI93" i="2"/>
  <c r="AI92" i="2"/>
  <c r="AI91" i="2"/>
  <c r="N70" i="7" s="1"/>
  <c r="AG94" i="2"/>
  <c r="AG93" i="2"/>
  <c r="AG92" i="2"/>
  <c r="AG91" i="2"/>
  <c r="M70" i="7" s="1"/>
  <c r="AE94" i="2"/>
  <c r="AE93" i="2"/>
  <c r="AE92" i="2"/>
  <c r="AE91" i="2"/>
  <c r="L70" i="7" s="1"/>
  <c r="AC94" i="2"/>
  <c r="AC93" i="2"/>
  <c r="AC92" i="2"/>
  <c r="AC91" i="2"/>
  <c r="K70" i="7" s="1"/>
  <c r="AA94" i="2"/>
  <c r="AA93" i="2"/>
  <c r="AA92" i="2"/>
  <c r="AA91" i="2"/>
  <c r="J70" i="7" s="1"/>
  <c r="Y94" i="2"/>
  <c r="Y93" i="2"/>
  <c r="Y92" i="2"/>
  <c r="Y91" i="2"/>
  <c r="I70" i="7" s="1"/>
  <c r="W94" i="2"/>
  <c r="W93" i="2"/>
  <c r="W92" i="2"/>
  <c r="W91" i="2"/>
  <c r="H70" i="7" s="1"/>
  <c r="U94" i="2"/>
  <c r="U93" i="2"/>
  <c r="U92" i="2"/>
  <c r="U91" i="2"/>
  <c r="G70" i="7" s="1"/>
  <c r="S94" i="2"/>
  <c r="S93" i="2"/>
  <c r="S92" i="2"/>
  <c r="S91" i="2"/>
  <c r="F70" i="7" s="1"/>
  <c r="Q94" i="2"/>
  <c r="Q93" i="2"/>
  <c r="Q92" i="2"/>
  <c r="Q91" i="2"/>
  <c r="E70" i="7" s="1"/>
  <c r="O94" i="2"/>
  <c r="O93" i="2"/>
  <c r="O92" i="2"/>
  <c r="O91" i="2"/>
  <c r="M94" i="2"/>
  <c r="M93" i="2"/>
  <c r="M92" i="2"/>
  <c r="M91" i="2"/>
  <c r="AI85" i="2"/>
  <c r="AI84" i="2"/>
  <c r="AI83" i="2"/>
  <c r="AI82" i="2"/>
  <c r="AG85" i="2"/>
  <c r="AG84" i="2"/>
  <c r="AG83" i="2"/>
  <c r="AG82" i="2"/>
  <c r="AE85" i="2"/>
  <c r="AE84" i="2"/>
  <c r="AE83" i="2"/>
  <c r="AE82" i="2"/>
  <c r="AC85" i="2"/>
  <c r="AC84" i="2"/>
  <c r="AC83" i="2"/>
  <c r="AC82" i="2"/>
  <c r="AA85" i="2"/>
  <c r="AA84" i="2"/>
  <c r="AA83" i="2"/>
  <c r="AA82" i="2"/>
  <c r="Y85" i="2"/>
  <c r="Y84" i="2"/>
  <c r="Y83" i="2"/>
  <c r="Y82" i="2"/>
  <c r="W85" i="2"/>
  <c r="W84" i="2"/>
  <c r="W83" i="2"/>
  <c r="W82" i="2"/>
  <c r="U85" i="2"/>
  <c r="U84" i="2"/>
  <c r="U83" i="2"/>
  <c r="U82" i="2"/>
  <c r="S85" i="2"/>
  <c r="S84" i="2"/>
  <c r="S83" i="2"/>
  <c r="S82" i="2"/>
  <c r="Q85" i="2"/>
  <c r="Q84" i="2"/>
  <c r="Q83" i="2"/>
  <c r="Q82" i="2"/>
  <c r="O85" i="2"/>
  <c r="O84" i="2"/>
  <c r="O83" i="2"/>
  <c r="O82" i="2"/>
  <c r="M85" i="2"/>
  <c r="M84" i="2"/>
  <c r="M83" i="2"/>
  <c r="M82" i="2"/>
  <c r="AI71" i="2"/>
  <c r="AI70" i="2"/>
  <c r="AI69" i="2"/>
  <c r="AI68" i="2"/>
  <c r="AG71" i="2"/>
  <c r="AG70" i="2"/>
  <c r="AG69" i="2"/>
  <c r="AG68" i="2"/>
  <c r="AE71" i="2"/>
  <c r="AE70" i="2"/>
  <c r="AE69" i="2"/>
  <c r="AE68" i="2"/>
  <c r="AC71" i="2"/>
  <c r="AC70" i="2"/>
  <c r="AC69" i="2"/>
  <c r="AC68" i="2"/>
  <c r="AA71" i="2"/>
  <c r="AA70" i="2"/>
  <c r="AA69" i="2"/>
  <c r="AA68" i="2"/>
  <c r="Y71" i="2"/>
  <c r="Y70" i="2"/>
  <c r="Y69" i="2"/>
  <c r="Y68" i="2"/>
  <c r="W71" i="2"/>
  <c r="W70" i="2"/>
  <c r="W69" i="2"/>
  <c r="W68" i="2"/>
  <c r="U71" i="2"/>
  <c r="U70" i="2"/>
  <c r="U69" i="2"/>
  <c r="U68" i="2"/>
  <c r="S71" i="2"/>
  <c r="S70" i="2"/>
  <c r="S69" i="2"/>
  <c r="S68" i="2"/>
  <c r="Q71" i="2"/>
  <c r="Q70" i="2"/>
  <c r="Q69" i="2"/>
  <c r="Q68" i="2"/>
  <c r="O71" i="2"/>
  <c r="O70" i="2"/>
  <c r="O69" i="2"/>
  <c r="O68" i="2"/>
  <c r="AI64" i="2"/>
  <c r="AI63" i="2"/>
  <c r="AI62" i="2"/>
  <c r="AI61" i="2"/>
  <c r="AG64" i="2"/>
  <c r="AG63" i="2"/>
  <c r="AG62" i="2"/>
  <c r="AG61" i="2"/>
  <c r="AE64" i="2"/>
  <c r="AE63" i="2"/>
  <c r="AE62" i="2"/>
  <c r="AE61" i="2"/>
  <c r="AC64" i="2"/>
  <c r="AC63" i="2"/>
  <c r="AC62" i="2"/>
  <c r="AC61" i="2"/>
  <c r="AA64" i="2"/>
  <c r="AA63" i="2"/>
  <c r="AA62" i="2"/>
  <c r="AA61" i="2"/>
  <c r="Y64" i="2"/>
  <c r="Y63" i="2"/>
  <c r="Y62" i="2"/>
  <c r="Y61" i="2"/>
  <c r="W64" i="2"/>
  <c r="W63" i="2"/>
  <c r="W62" i="2"/>
  <c r="W61" i="2"/>
  <c r="U64" i="2"/>
  <c r="U63" i="2"/>
  <c r="U62" i="2"/>
  <c r="U61" i="2"/>
  <c r="S64" i="2"/>
  <c r="S63" i="2"/>
  <c r="S62" i="2"/>
  <c r="S61" i="2"/>
  <c r="Q64" i="2"/>
  <c r="Q63" i="2"/>
  <c r="Q62" i="2"/>
  <c r="Q61" i="2"/>
  <c r="O64" i="2"/>
  <c r="O63" i="2"/>
  <c r="O62" i="2"/>
  <c r="O61" i="2"/>
  <c r="M71" i="2"/>
  <c r="M70" i="2"/>
  <c r="M69" i="2"/>
  <c r="M68" i="2"/>
  <c r="M63" i="2"/>
  <c r="M62" i="2"/>
  <c r="M61" i="2"/>
  <c r="AI51" i="2"/>
  <c r="AI50" i="2"/>
  <c r="AI49" i="2"/>
  <c r="AI48" i="2"/>
  <c r="AI29" i="2"/>
  <c r="AI28" i="2"/>
  <c r="AI26" i="2"/>
  <c r="AI20" i="2"/>
  <c r="AI19" i="2"/>
  <c r="AI18" i="2"/>
  <c r="AI17" i="2"/>
  <c r="AG51" i="2"/>
  <c r="AG50" i="2"/>
  <c r="AG49" i="2"/>
  <c r="AG48" i="2"/>
  <c r="AG29" i="2"/>
  <c r="AG28" i="2"/>
  <c r="AG26" i="2"/>
  <c r="AG20" i="2"/>
  <c r="AG19" i="2"/>
  <c r="AG18" i="2"/>
  <c r="AG17" i="2"/>
  <c r="AI38" i="2"/>
  <c r="AI37" i="2"/>
  <c r="AI36" i="2"/>
  <c r="AI35" i="2"/>
  <c r="AG38" i="2"/>
  <c r="AG37" i="2"/>
  <c r="AG36" i="2"/>
  <c r="AG35" i="2"/>
  <c r="AE29" i="2"/>
  <c r="AE28" i="2"/>
  <c r="AE26" i="2"/>
  <c r="AE20" i="2"/>
  <c r="AE19" i="2"/>
  <c r="AE18" i="2"/>
  <c r="AE17" i="2"/>
  <c r="AE51" i="2"/>
  <c r="AE50" i="2"/>
  <c r="AE49" i="2"/>
  <c r="AE48" i="2"/>
  <c r="AE38" i="2"/>
  <c r="AE37" i="2"/>
  <c r="AE36" i="2"/>
  <c r="AE35" i="2"/>
  <c r="AE39" i="2" s="1"/>
  <c r="AC51" i="2"/>
  <c r="AC50" i="2"/>
  <c r="AC49" i="2"/>
  <c r="AC37" i="2"/>
  <c r="AC36" i="2"/>
  <c r="AC35" i="2"/>
  <c r="AC29" i="2"/>
  <c r="AC28" i="2"/>
  <c r="AC26" i="2"/>
  <c r="AC20" i="2"/>
  <c r="AC19" i="2"/>
  <c r="AC18" i="2"/>
  <c r="AC17" i="2"/>
  <c r="AA51" i="2"/>
  <c r="AA50" i="2"/>
  <c r="AA49" i="2"/>
  <c r="AA48" i="2"/>
  <c r="AA38" i="2"/>
  <c r="AA37" i="2"/>
  <c r="AA36" i="2"/>
  <c r="AA35" i="2"/>
  <c r="AA29" i="2"/>
  <c r="AA28" i="2"/>
  <c r="AA26" i="2"/>
  <c r="AA20" i="2"/>
  <c r="AA19" i="2"/>
  <c r="AA18" i="2"/>
  <c r="AA17" i="2"/>
  <c r="Y29" i="2"/>
  <c r="Y28" i="2"/>
  <c r="Y26" i="2"/>
  <c r="Y20" i="2"/>
  <c r="Y19" i="2"/>
  <c r="Y18" i="2"/>
  <c r="Y17" i="2"/>
  <c r="W51" i="2"/>
  <c r="W50" i="2"/>
  <c r="W49" i="2"/>
  <c r="W48" i="2"/>
  <c r="W38" i="2"/>
  <c r="W37" i="2"/>
  <c r="W36" i="2"/>
  <c r="W35" i="2"/>
  <c r="W29" i="2"/>
  <c r="W28" i="2"/>
  <c r="W26" i="2"/>
  <c r="W20" i="2"/>
  <c r="W19" i="2"/>
  <c r="W18" i="2"/>
  <c r="W17" i="2"/>
  <c r="U51" i="2"/>
  <c r="U50" i="2"/>
  <c r="U49" i="2"/>
  <c r="U48" i="2"/>
  <c r="U38" i="2"/>
  <c r="U37" i="2"/>
  <c r="U36" i="2"/>
  <c r="U35" i="2"/>
  <c r="U29" i="2"/>
  <c r="U28" i="2"/>
  <c r="U26" i="2"/>
  <c r="U20" i="2"/>
  <c r="U19" i="2"/>
  <c r="U18" i="2"/>
  <c r="U17" i="2"/>
  <c r="S51" i="2"/>
  <c r="S50" i="2"/>
  <c r="S49" i="2"/>
  <c r="S48" i="2"/>
  <c r="S35" i="2"/>
  <c r="S29" i="2"/>
  <c r="S28" i="2"/>
  <c r="S26" i="2"/>
  <c r="S20" i="2"/>
  <c r="S19" i="2"/>
  <c r="S18" i="2"/>
  <c r="S17" i="2"/>
  <c r="Q51" i="2"/>
  <c r="Q50" i="2"/>
  <c r="Q49" i="2"/>
  <c r="Q48" i="2"/>
  <c r="Q38" i="2"/>
  <c r="Q37" i="2"/>
  <c r="Q36" i="2"/>
  <c r="Q35" i="2"/>
  <c r="Q29" i="2"/>
  <c r="Q28" i="2"/>
  <c r="Q26" i="2"/>
  <c r="Q20" i="2"/>
  <c r="Q19" i="2"/>
  <c r="Q18" i="2"/>
  <c r="Q17" i="2"/>
  <c r="O51" i="2"/>
  <c r="O50" i="2"/>
  <c r="O49" i="2"/>
  <c r="O48" i="2"/>
  <c r="O37" i="2"/>
  <c r="O29" i="2"/>
  <c r="O28" i="2"/>
  <c r="O27" i="2"/>
  <c r="O26" i="2"/>
  <c r="O20" i="2"/>
  <c r="O19" i="2"/>
  <c r="O17" i="2"/>
  <c r="AI11" i="2"/>
  <c r="AI10" i="2"/>
  <c r="AI9" i="2"/>
  <c r="AI8" i="2"/>
  <c r="AG11" i="2"/>
  <c r="AG10" i="2"/>
  <c r="AG9" i="2"/>
  <c r="AG8" i="2"/>
  <c r="AE11" i="2"/>
  <c r="AE10" i="2"/>
  <c r="AE9" i="2"/>
  <c r="AE8" i="2"/>
  <c r="AC11" i="2"/>
  <c r="AC10" i="2"/>
  <c r="AC9" i="2"/>
  <c r="AC8" i="2"/>
  <c r="AA10" i="2"/>
  <c r="Y11" i="2"/>
  <c r="Y10" i="2"/>
  <c r="Y9" i="2"/>
  <c r="Y8" i="2"/>
  <c r="W11" i="2"/>
  <c r="W10" i="2"/>
  <c r="W9" i="2"/>
  <c r="W8" i="2"/>
  <c r="U11" i="2"/>
  <c r="U10" i="2"/>
  <c r="U9" i="2"/>
  <c r="U8" i="2"/>
  <c r="S11" i="2"/>
  <c r="S10" i="2"/>
  <c r="S9" i="2"/>
  <c r="S8" i="2"/>
  <c r="Q11" i="2"/>
  <c r="Q10" i="2"/>
  <c r="Q9" i="2"/>
  <c r="Q8" i="2"/>
  <c r="M51" i="2"/>
  <c r="M50" i="2"/>
  <c r="M49" i="2"/>
  <c r="M48" i="2"/>
  <c r="M37" i="2"/>
  <c r="M29" i="2"/>
  <c r="M28" i="2"/>
  <c r="M27" i="2"/>
  <c r="M26" i="2"/>
  <c r="M20" i="2"/>
  <c r="M19" i="2"/>
  <c r="M17" i="2"/>
  <c r="O10" i="2"/>
  <c r="M11" i="2"/>
  <c r="M10" i="2"/>
  <c r="M8" i="2"/>
  <c r="K48" i="4"/>
  <c r="K47" i="4"/>
  <c r="K46" i="4"/>
  <c r="K45" i="4"/>
  <c r="K70" i="3"/>
  <c r="K24" i="3"/>
  <c r="K63" i="2"/>
  <c r="K37" i="2"/>
  <c r="K84" i="2"/>
  <c r="W39" i="2" l="1"/>
  <c r="U39" i="2"/>
  <c r="Q39" i="2"/>
  <c r="AA39" i="2"/>
  <c r="AG39" i="2"/>
  <c r="AI39" i="2"/>
  <c r="C62" i="7"/>
  <c r="C61" i="7"/>
  <c r="H61" i="7"/>
  <c r="H62" i="7"/>
  <c r="U66" i="6"/>
  <c r="U69" i="6" s="1"/>
  <c r="S66" i="6"/>
  <c r="S69" i="6" s="1"/>
  <c r="Y66" i="6"/>
  <c r="Y69" i="6" s="1"/>
  <c r="Q12" i="5"/>
  <c r="AI12" i="4"/>
  <c r="S12" i="4"/>
  <c r="AA12" i="4"/>
  <c r="AC12" i="4"/>
  <c r="AG12" i="4"/>
  <c r="Q49" i="4"/>
  <c r="S49" i="4"/>
  <c r="Y13" i="5"/>
  <c r="AG13" i="5"/>
  <c r="AI52" i="2"/>
  <c r="U12" i="4"/>
  <c r="U12" i="5"/>
  <c r="AC12" i="5"/>
  <c r="AE12" i="4"/>
  <c r="AI36" i="5"/>
  <c r="W49" i="4"/>
  <c r="AG12" i="5"/>
  <c r="O13" i="5"/>
  <c r="M27" i="5"/>
  <c r="O45" i="5"/>
  <c r="AG52" i="2"/>
  <c r="AC49" i="4"/>
  <c r="M36" i="5"/>
  <c r="Q45" i="5"/>
  <c r="M52" i="2"/>
  <c r="U13" i="5"/>
  <c r="S27" i="5"/>
  <c r="U45" i="5"/>
  <c r="AI21" i="2"/>
  <c r="W27" i="5"/>
  <c r="U36" i="5"/>
  <c r="Y45" i="5"/>
  <c r="O12" i="5"/>
  <c r="W36" i="5"/>
  <c r="AA45" i="5"/>
  <c r="Q12" i="2"/>
  <c r="AA27" i="5"/>
  <c r="Y36" i="5"/>
  <c r="AC45" i="5"/>
  <c r="W12" i="4"/>
  <c r="S12" i="5"/>
  <c r="AE13" i="5"/>
  <c r="AC27" i="5"/>
  <c r="AA36" i="5"/>
  <c r="AE45" i="5"/>
  <c r="AE21" i="2"/>
  <c r="AG21" i="2"/>
  <c r="Y12" i="4"/>
  <c r="M49" i="4"/>
  <c r="AE27" i="5"/>
  <c r="AC36" i="5"/>
  <c r="AG45" i="5"/>
  <c r="W12" i="5"/>
  <c r="M30" i="2"/>
  <c r="C72" i="7" s="1"/>
  <c r="Y12" i="5"/>
  <c r="AI27" i="5"/>
  <c r="AG36" i="5"/>
  <c r="AA12" i="5"/>
  <c r="U12" i="2"/>
  <c r="AC12" i="2"/>
  <c r="AE12" i="2"/>
  <c r="AG12" i="2"/>
  <c r="AI12" i="2"/>
  <c r="Q21" i="2"/>
  <c r="S21" i="2"/>
  <c r="S12" i="2"/>
  <c r="W12" i="2"/>
  <c r="Y12" i="2"/>
  <c r="U21" i="2"/>
  <c r="W21" i="2"/>
  <c r="Y21" i="2"/>
  <c r="AC21" i="2"/>
  <c r="S36" i="2"/>
  <c r="S37" i="2"/>
  <c r="I62" i="7" l="1"/>
  <c r="I61" i="7"/>
  <c r="F62" i="7"/>
  <c r="F61" i="7"/>
  <c r="G61" i="7"/>
  <c r="G62" i="7"/>
  <c r="F75" i="3"/>
  <c r="F68" i="3" l="1"/>
  <c r="F58" i="2" l="1"/>
  <c r="F44" i="3" l="1"/>
  <c r="F39" i="5"/>
  <c r="F38" i="5"/>
  <c r="F37" i="5"/>
  <c r="F30" i="5"/>
  <c r="F29" i="5"/>
  <c r="F28" i="5"/>
  <c r="F21" i="5"/>
  <c r="F20" i="5"/>
  <c r="F19" i="5"/>
  <c r="F67" i="3" l="1"/>
  <c r="F60" i="3"/>
  <c r="F59" i="3"/>
  <c r="F51" i="3"/>
  <c r="F52" i="3"/>
  <c r="F43" i="3"/>
  <c r="F30" i="3"/>
  <c r="F29" i="3"/>
  <c r="E23" i="1" l="1"/>
  <c r="F23" i="1" s="1"/>
  <c r="F89" i="2"/>
  <c r="F88" i="2"/>
  <c r="F87" i="2"/>
  <c r="F80" i="2"/>
  <c r="F79" i="2"/>
  <c r="F78" i="2"/>
  <c r="F66" i="2" l="1"/>
  <c r="F59" i="2"/>
  <c r="G23" i="1"/>
  <c r="F46" i="2" l="1"/>
  <c r="F33" i="2"/>
  <c r="F31" i="2"/>
  <c r="E11" i="1"/>
  <c r="E12" i="1"/>
  <c r="E13" i="1"/>
  <c r="E14" i="1"/>
  <c r="E15" i="1"/>
  <c r="E16" i="1"/>
  <c r="E17" i="1"/>
  <c r="E18" i="1"/>
  <c r="E19" i="1"/>
  <c r="E20" i="1"/>
  <c r="E21" i="1"/>
  <c r="E22" i="1"/>
  <c r="E24" i="1"/>
  <c r="E25" i="1"/>
  <c r="E6" i="1"/>
  <c r="E7" i="1"/>
  <c r="E8" i="1"/>
  <c r="E9" i="1"/>
  <c r="E10" i="1"/>
  <c r="E5" i="1"/>
  <c r="H32" i="2" l="1"/>
  <c r="I32" i="2" s="1"/>
  <c r="K32" i="2" s="1"/>
  <c r="I4" i="2"/>
  <c r="K4" i="2" s="1"/>
  <c r="I13" i="2"/>
  <c r="K13" i="2" s="1"/>
  <c r="I6" i="2"/>
  <c r="K6" i="2" s="1"/>
  <c r="I34" i="6"/>
  <c r="K34" i="6" s="1"/>
  <c r="K43" i="4"/>
  <c r="K44" i="4" s="1"/>
  <c r="H75" i="3"/>
  <c r="I75" i="3" s="1"/>
  <c r="K75" i="3" s="1"/>
  <c r="K76" i="3" s="1"/>
  <c r="H66" i="2"/>
  <c r="I55" i="6"/>
  <c r="K55" i="6" s="1"/>
  <c r="K56" i="6" s="1"/>
  <c r="C59" i="7" s="1"/>
  <c r="I35" i="6"/>
  <c r="K35" i="6" s="1"/>
  <c r="I5" i="2"/>
  <c r="K5" i="2" s="1"/>
  <c r="K14" i="2"/>
  <c r="H68" i="3"/>
  <c r="I68" i="3" s="1"/>
  <c r="K68" i="3" s="1"/>
  <c r="G9" i="1"/>
  <c r="F9" i="1"/>
  <c r="G8" i="1"/>
  <c r="F8" i="1"/>
  <c r="G11" i="1"/>
  <c r="F11" i="1"/>
  <c r="H44" i="3"/>
  <c r="I44" i="3" s="1"/>
  <c r="K44" i="3" s="1"/>
  <c r="I22" i="3"/>
  <c r="K22" i="3" s="1"/>
  <c r="H30" i="3"/>
  <c r="I30" i="3" s="1"/>
  <c r="K30" i="3" s="1"/>
  <c r="I35" i="4"/>
  <c r="K35" i="4" s="1"/>
  <c r="H60" i="3"/>
  <c r="I60" i="3" s="1"/>
  <c r="K60" i="3" s="1"/>
  <c r="I13" i="3"/>
  <c r="K13" i="3" s="1"/>
  <c r="I13" i="4"/>
  <c r="K13" i="4" s="1"/>
  <c r="H52" i="3"/>
  <c r="I52" i="3" s="1"/>
  <c r="K52" i="3" s="1"/>
  <c r="F18" i="1"/>
  <c r="G12" i="1"/>
  <c r="F12" i="1"/>
  <c r="G21" i="1"/>
  <c r="F21" i="1"/>
  <c r="G19" i="1"/>
  <c r="H28" i="5"/>
  <c r="I28" i="5" s="1"/>
  <c r="K28" i="5" s="1"/>
  <c r="H37" i="5"/>
  <c r="I37" i="5" s="1"/>
  <c r="K37" i="5" s="1"/>
  <c r="H19" i="5"/>
  <c r="I19" i="5" s="1"/>
  <c r="K19" i="5" s="1"/>
  <c r="F19" i="1"/>
  <c r="G16" i="1"/>
  <c r="F16" i="1"/>
  <c r="G24" i="1"/>
  <c r="F24" i="1"/>
  <c r="G17" i="1"/>
  <c r="F17" i="1"/>
  <c r="F6" i="1"/>
  <c r="G25" i="1"/>
  <c r="F25" i="1"/>
  <c r="H31" i="2"/>
  <c r="I31" i="2" s="1"/>
  <c r="K31" i="2" s="1"/>
  <c r="K21" i="6"/>
  <c r="H29" i="5"/>
  <c r="I29" i="5" s="1"/>
  <c r="K29" i="5" s="1"/>
  <c r="H38" i="5"/>
  <c r="I38" i="5" s="1"/>
  <c r="K38" i="5" s="1"/>
  <c r="K27" i="6"/>
  <c r="K28" i="6" s="1"/>
  <c r="H20" i="5"/>
  <c r="I20" i="5" s="1"/>
  <c r="K20" i="5" s="1"/>
  <c r="H43" i="3"/>
  <c r="I43" i="3" s="1"/>
  <c r="K43" i="3" s="1"/>
  <c r="I4" i="4"/>
  <c r="K4" i="4" s="1"/>
  <c r="K7" i="4" s="1"/>
  <c r="M7" i="4" s="1"/>
  <c r="H29" i="3"/>
  <c r="I29" i="3" s="1"/>
  <c r="K29" i="3" s="1"/>
  <c r="I14" i="3"/>
  <c r="K14" i="3" s="1"/>
  <c r="H59" i="3"/>
  <c r="I59" i="3" s="1"/>
  <c r="K59" i="3" s="1"/>
  <c r="F15" i="1"/>
  <c r="H59" i="2"/>
  <c r="I59" i="2" s="1"/>
  <c r="K59" i="2" s="1"/>
  <c r="H58" i="2"/>
  <c r="I58" i="2" s="1"/>
  <c r="K58" i="2" s="1"/>
  <c r="I4" i="3"/>
  <c r="K4" i="3" s="1"/>
  <c r="K7" i="3" s="1"/>
  <c r="M7" i="3" s="1"/>
  <c r="F5" i="1"/>
  <c r="G5" i="1"/>
  <c r="G14" i="1"/>
  <c r="H51" i="3"/>
  <c r="I51" i="3" s="1"/>
  <c r="K51" i="3" s="1"/>
  <c r="F14" i="1"/>
  <c r="G7" i="1"/>
  <c r="F7" i="1"/>
  <c r="G22" i="1"/>
  <c r="F22" i="1"/>
  <c r="G20" i="1"/>
  <c r="F20" i="1"/>
  <c r="G10" i="1"/>
  <c r="F10" i="1"/>
  <c r="H30" i="5"/>
  <c r="I30" i="5" s="1"/>
  <c r="K30" i="5" s="1"/>
  <c r="I47" i="6"/>
  <c r="K47" i="6" s="1"/>
  <c r="H39" i="5"/>
  <c r="I39" i="5" s="1"/>
  <c r="K39" i="5" s="1"/>
  <c r="H21" i="5"/>
  <c r="I21" i="5" s="1"/>
  <c r="K21" i="5" s="1"/>
  <c r="H67" i="3"/>
  <c r="I67" i="3" s="1"/>
  <c r="K67" i="3" s="1"/>
  <c r="I36" i="4"/>
  <c r="K36" i="4" s="1"/>
  <c r="I14" i="4"/>
  <c r="K14" i="4" s="1"/>
  <c r="F13" i="1"/>
  <c r="H78" i="2"/>
  <c r="I78" i="2" s="1"/>
  <c r="K78" i="2" s="1"/>
  <c r="H87" i="2"/>
  <c r="I87" i="2" s="1"/>
  <c r="K87" i="2" s="1"/>
  <c r="G18" i="1"/>
  <c r="H33" i="2"/>
  <c r="I33" i="2" s="1"/>
  <c r="K33" i="2" s="1"/>
  <c r="G6" i="1"/>
  <c r="H80" i="2"/>
  <c r="I80" i="2" s="1"/>
  <c r="K80" i="2" s="1"/>
  <c r="H89" i="2"/>
  <c r="I89" i="2" s="1"/>
  <c r="K89" i="2" s="1"/>
  <c r="K15" i="2"/>
  <c r="G13" i="1"/>
  <c r="H88" i="2"/>
  <c r="I88" i="2" s="1"/>
  <c r="K88" i="2" s="1"/>
  <c r="H79" i="2"/>
  <c r="I79" i="2" s="1"/>
  <c r="K79" i="2" s="1"/>
  <c r="G15" i="1"/>
  <c r="J15" i="1" s="1"/>
  <c r="I22" i="2"/>
  <c r="K22" i="2" s="1"/>
  <c r="K24" i="2"/>
  <c r="K23" i="2"/>
  <c r="H46" i="2"/>
  <c r="I46" i="2" s="1"/>
  <c r="K46" i="2" s="1"/>
  <c r="K47" i="2" s="1"/>
  <c r="C60" i="7" l="1"/>
  <c r="C83" i="7" s="1"/>
  <c r="D21" i="8"/>
  <c r="Q21" i="6"/>
  <c r="W21" i="6" s="1"/>
  <c r="O21" i="6"/>
  <c r="U21" i="6" s="1"/>
  <c r="O9" i="4"/>
  <c r="O12" i="4" s="1"/>
  <c r="M9" i="4"/>
  <c r="M12" i="4" s="1"/>
  <c r="AC28" i="6"/>
  <c r="AC33" i="6" s="1"/>
  <c r="S28" i="6"/>
  <c r="S33" i="6" s="1"/>
  <c r="Y28" i="6"/>
  <c r="Y33" i="6" s="1"/>
  <c r="Q28" i="6"/>
  <c r="Q33" i="6" s="1"/>
  <c r="O28" i="6"/>
  <c r="O33" i="6" s="1"/>
  <c r="AA28" i="6"/>
  <c r="AA33" i="6" s="1"/>
  <c r="M28" i="6"/>
  <c r="M33" i="6" s="1"/>
  <c r="AE28" i="6"/>
  <c r="AE33" i="6" s="1"/>
  <c r="W28" i="6"/>
  <c r="W33" i="6" s="1"/>
  <c r="U28" i="6"/>
  <c r="U33" i="6" s="1"/>
  <c r="I13" i="6"/>
  <c r="K13" i="6" s="1"/>
  <c r="K14" i="6" s="1"/>
  <c r="M21" i="6"/>
  <c r="S21" i="6" s="1"/>
  <c r="K22" i="6"/>
  <c r="K29" i="4"/>
  <c r="K9" i="4"/>
  <c r="K36" i="6"/>
  <c r="K38" i="6" s="1"/>
  <c r="Q12" i="4"/>
  <c r="AI33" i="6"/>
  <c r="AG33" i="6"/>
  <c r="AI76" i="3"/>
  <c r="AI81" i="3" s="1"/>
  <c r="N16" i="7" s="1"/>
  <c r="AG76" i="3"/>
  <c r="AG81" i="3" s="1"/>
  <c r="M16" i="7" s="1"/>
  <c r="U76" i="3"/>
  <c r="U81" i="3" s="1"/>
  <c r="G16" i="7" s="1"/>
  <c r="AE76" i="3"/>
  <c r="AE81" i="3" s="1"/>
  <c r="L16" i="7" s="1"/>
  <c r="AC76" i="3"/>
  <c r="AC81" i="3" s="1"/>
  <c r="K16" i="7" s="1"/>
  <c r="AA76" i="3"/>
  <c r="AA81" i="3" s="1"/>
  <c r="J16" i="7" s="1"/>
  <c r="Y76" i="3"/>
  <c r="Y81" i="3" s="1"/>
  <c r="I16" i="7" s="1"/>
  <c r="W76" i="3"/>
  <c r="W81" i="3" s="1"/>
  <c r="H16" i="7" s="1"/>
  <c r="S76" i="3"/>
  <c r="S81" i="3" s="1"/>
  <c r="F16" i="7" s="1"/>
  <c r="Q76" i="3"/>
  <c r="Q81" i="3" s="1"/>
  <c r="E16" i="7" s="1"/>
  <c r="O76" i="3"/>
  <c r="O81" i="3" s="1"/>
  <c r="M76" i="3"/>
  <c r="M81" i="3" s="1"/>
  <c r="C16" i="7" s="1"/>
  <c r="K80" i="3"/>
  <c r="K78" i="3"/>
  <c r="K79" i="3"/>
  <c r="K77" i="3"/>
  <c r="AC61" i="6"/>
  <c r="AA61" i="6"/>
  <c r="Y61" i="6"/>
  <c r="W61" i="6"/>
  <c r="U61" i="6"/>
  <c r="S61" i="6"/>
  <c r="M61" i="6"/>
  <c r="AI61" i="6"/>
  <c r="AG61" i="6"/>
  <c r="AE61" i="6"/>
  <c r="K59" i="6"/>
  <c r="K58" i="6"/>
  <c r="K60" i="6"/>
  <c r="K57" i="6"/>
  <c r="K32" i="6"/>
  <c r="K31" i="6"/>
  <c r="K30" i="6"/>
  <c r="K29" i="6"/>
  <c r="K25" i="6"/>
  <c r="K24" i="6"/>
  <c r="K23" i="6"/>
  <c r="K40" i="5"/>
  <c r="M40" i="5" s="1"/>
  <c r="M45" i="5" s="1"/>
  <c r="K8" i="4"/>
  <c r="K10" i="4"/>
  <c r="K11" i="4"/>
  <c r="AC47" i="2"/>
  <c r="Y47" i="2"/>
  <c r="U47" i="2"/>
  <c r="U52" i="2" s="1"/>
  <c r="O52" i="2"/>
  <c r="W47" i="2"/>
  <c r="W52" i="2" s="1"/>
  <c r="Q47" i="2"/>
  <c r="Q52" i="2" s="1"/>
  <c r="AE47" i="2"/>
  <c r="AE52" i="2" s="1"/>
  <c r="AA47" i="2"/>
  <c r="AA52" i="2" s="1"/>
  <c r="S47" i="2"/>
  <c r="S52" i="2" s="1"/>
  <c r="K51" i="2"/>
  <c r="K48" i="2"/>
  <c r="K50" i="2"/>
  <c r="K49" i="2"/>
  <c r="K81" i="2"/>
  <c r="K31" i="5"/>
  <c r="Q13" i="5"/>
  <c r="K22" i="5"/>
  <c r="O22" i="5" s="1"/>
  <c r="O27" i="5" s="1"/>
  <c r="K7" i="5"/>
  <c r="M7" i="5" s="1"/>
  <c r="M12" i="5" s="1"/>
  <c r="K37" i="4"/>
  <c r="K15" i="4"/>
  <c r="K69" i="3"/>
  <c r="K61" i="3"/>
  <c r="K23" i="3"/>
  <c r="K53" i="3"/>
  <c r="K45" i="3"/>
  <c r="K31" i="3"/>
  <c r="K15" i="3"/>
  <c r="K60" i="2"/>
  <c r="K90" i="2"/>
  <c r="K49" i="6"/>
  <c r="M49" i="6" s="1"/>
  <c r="K7" i="2"/>
  <c r="M7" i="2" s="1"/>
  <c r="I66" i="2"/>
  <c r="K34" i="2"/>
  <c r="K25" i="2"/>
  <c r="C18" i="9" l="1"/>
  <c r="C19" i="9" s="1"/>
  <c r="D23" i="8"/>
  <c r="O41" i="2"/>
  <c r="M41" i="2"/>
  <c r="AI29" i="4"/>
  <c r="AA29" i="4"/>
  <c r="AA34" i="4" s="1"/>
  <c r="AA51" i="4" s="1"/>
  <c r="S29" i="4"/>
  <c r="AG29" i="4"/>
  <c r="Y29" i="4"/>
  <c r="Y34" i="4" s="1"/>
  <c r="Y51" i="4" s="1"/>
  <c r="Q29" i="4"/>
  <c r="U29" i="4"/>
  <c r="U34" i="4" s="1"/>
  <c r="U51" i="4" s="1"/>
  <c r="AE29" i="4"/>
  <c r="W29" i="4"/>
  <c r="W34" i="4" s="1"/>
  <c r="W51" i="4" s="1"/>
  <c r="AC29" i="4"/>
  <c r="AC34" i="4" s="1"/>
  <c r="AC51" i="4" s="1"/>
  <c r="Y23" i="3"/>
  <c r="AG23" i="3"/>
  <c r="Q23" i="3"/>
  <c r="AE23" i="3"/>
  <c r="AE28" i="3" s="1"/>
  <c r="W23" i="3"/>
  <c r="AA23" i="3"/>
  <c r="S23" i="3"/>
  <c r="AC23" i="3"/>
  <c r="AC28" i="3" s="1"/>
  <c r="U23" i="3"/>
  <c r="AI23" i="3"/>
  <c r="AE25" i="2"/>
  <c r="W25" i="2"/>
  <c r="AC25" i="2"/>
  <c r="U25" i="2"/>
  <c r="AI25" i="2"/>
  <c r="AA25" i="2"/>
  <c r="S25" i="2"/>
  <c r="AG25" i="2"/>
  <c r="Y25" i="2"/>
  <c r="Q25" i="2"/>
  <c r="W22" i="6"/>
  <c r="W26" i="6" s="1"/>
  <c r="AC21" i="6"/>
  <c r="AC22" i="6" s="1"/>
  <c r="AC26" i="6" s="1"/>
  <c r="U22" i="6"/>
  <c r="U26" i="6" s="1"/>
  <c r="AA21" i="6"/>
  <c r="S22" i="6"/>
  <c r="S26" i="6" s="1"/>
  <c r="Y21" i="6"/>
  <c r="AI14" i="6"/>
  <c r="AI19" i="6" s="1"/>
  <c r="AA14" i="6"/>
  <c r="AA19" i="6" s="1"/>
  <c r="S14" i="6"/>
  <c r="S19" i="6" s="1"/>
  <c r="W14" i="6"/>
  <c r="W19" i="6" s="1"/>
  <c r="AC14" i="6"/>
  <c r="AC19" i="6" s="1"/>
  <c r="U14" i="6"/>
  <c r="U19" i="6" s="1"/>
  <c r="AG14" i="6"/>
  <c r="AG19" i="6" s="1"/>
  <c r="Y14" i="6"/>
  <c r="Y19" i="6" s="1"/>
  <c r="AE14" i="6"/>
  <c r="AE19" i="6" s="1"/>
  <c r="O9" i="2"/>
  <c r="K32" i="4"/>
  <c r="Q14" i="6"/>
  <c r="Q19" i="6" s="1"/>
  <c r="O14" i="6"/>
  <c r="O19" i="6" s="1"/>
  <c r="M14" i="6"/>
  <c r="M19" i="6" s="1"/>
  <c r="O61" i="6"/>
  <c r="D59" i="7"/>
  <c r="H21" i="8" s="1"/>
  <c r="Q61" i="6"/>
  <c r="E59" i="7"/>
  <c r="L21" i="8" s="1"/>
  <c r="Y41" i="6"/>
  <c r="M36" i="6"/>
  <c r="M38" i="6" s="1"/>
  <c r="AC41" i="6"/>
  <c r="K15" i="6"/>
  <c r="K18" i="6"/>
  <c r="K16" i="6"/>
  <c r="K17" i="6"/>
  <c r="O22" i="6"/>
  <c r="O26" i="6" s="1"/>
  <c r="M22" i="6"/>
  <c r="M26" i="6" s="1"/>
  <c r="AI34" i="4"/>
  <c r="AG34" i="4"/>
  <c r="K31" i="4"/>
  <c r="Q34" i="4"/>
  <c r="K30" i="4"/>
  <c r="S34" i="4"/>
  <c r="K33" i="4"/>
  <c r="AE34" i="4"/>
  <c r="AE51" i="4" s="1"/>
  <c r="O34" i="4"/>
  <c r="K9" i="2"/>
  <c r="M34" i="2"/>
  <c r="O34" i="2"/>
  <c r="K66" i="2"/>
  <c r="K67" i="2" s="1"/>
  <c r="O9" i="3"/>
  <c r="M9" i="3"/>
  <c r="K9" i="3"/>
  <c r="Q41" i="6"/>
  <c r="G55" i="7" s="1"/>
  <c r="G56" i="7" s="1"/>
  <c r="K37" i="6"/>
  <c r="AG41" i="6"/>
  <c r="K40" i="6"/>
  <c r="U41" i="6"/>
  <c r="K55" i="7" s="1"/>
  <c r="K56" i="7" s="1"/>
  <c r="AA41" i="6"/>
  <c r="K61" i="6"/>
  <c r="Q27" i="2"/>
  <c r="K39" i="6"/>
  <c r="AE41" i="6"/>
  <c r="O41" i="6"/>
  <c r="E55" i="7" s="1"/>
  <c r="E56" i="7" s="1"/>
  <c r="W41" i="6"/>
  <c r="M55" i="7" s="1"/>
  <c r="M56" i="7" s="1"/>
  <c r="AI41" i="6"/>
  <c r="S41" i="6"/>
  <c r="I55" i="7" s="1"/>
  <c r="I56" i="7" s="1"/>
  <c r="K81" i="3"/>
  <c r="D16" i="7" s="1"/>
  <c r="AI15" i="3"/>
  <c r="AI20" i="3" s="1"/>
  <c r="AG15" i="3"/>
  <c r="AG20" i="3" s="1"/>
  <c r="U15" i="3"/>
  <c r="U20" i="3" s="1"/>
  <c r="AE15" i="3"/>
  <c r="AE20" i="3" s="1"/>
  <c r="AC15" i="3"/>
  <c r="AC20" i="3" s="1"/>
  <c r="AA15" i="3"/>
  <c r="AA20" i="3" s="1"/>
  <c r="Y15" i="3"/>
  <c r="Y20" i="3" s="1"/>
  <c r="W15" i="3"/>
  <c r="W20" i="3" s="1"/>
  <c r="S15" i="3"/>
  <c r="S20" i="3" s="1"/>
  <c r="Q15" i="3"/>
  <c r="Q20" i="3" s="1"/>
  <c r="O15" i="3"/>
  <c r="O20" i="3" s="1"/>
  <c r="M15" i="3"/>
  <c r="M20" i="3" s="1"/>
  <c r="Q37" i="4"/>
  <c r="Q42" i="4" s="1"/>
  <c r="O37" i="4"/>
  <c r="O42" i="4" s="1"/>
  <c r="M37" i="4"/>
  <c r="M42" i="4" s="1"/>
  <c r="AI37" i="4"/>
  <c r="AI42" i="4" s="1"/>
  <c r="AG37" i="4"/>
  <c r="AG42" i="4" s="1"/>
  <c r="AE37" i="4"/>
  <c r="AE42" i="4" s="1"/>
  <c r="AC37" i="4"/>
  <c r="AC42" i="4" s="1"/>
  <c r="AA37" i="4"/>
  <c r="AA42" i="4" s="1"/>
  <c r="Y37" i="4"/>
  <c r="Y42" i="4" s="1"/>
  <c r="U37" i="4"/>
  <c r="U42" i="4" s="1"/>
  <c r="W37" i="4"/>
  <c r="W42" i="4" s="1"/>
  <c r="S37" i="4"/>
  <c r="S42" i="4" s="1"/>
  <c r="U54" i="6"/>
  <c r="S54" i="6"/>
  <c r="Q54" i="6"/>
  <c r="Q69" i="6" s="1"/>
  <c r="O54" i="6"/>
  <c r="O69" i="6" s="1"/>
  <c r="M54" i="6"/>
  <c r="AI54" i="6"/>
  <c r="AG54" i="6"/>
  <c r="AC54" i="6"/>
  <c r="AE54" i="6"/>
  <c r="Y54" i="6"/>
  <c r="AA54" i="6"/>
  <c r="W54" i="6"/>
  <c r="Q31" i="5"/>
  <c r="Q36" i="5" s="1"/>
  <c r="S31" i="5"/>
  <c r="S36" i="5" s="1"/>
  <c r="S45" i="3"/>
  <c r="Q45" i="3"/>
  <c r="O45" i="3"/>
  <c r="M45" i="3"/>
  <c r="Q53" i="3"/>
  <c r="Q58" i="3" s="1"/>
  <c r="O53" i="3"/>
  <c r="O58" i="3" s="1"/>
  <c r="M53" i="3"/>
  <c r="M58" i="3" s="1"/>
  <c r="AI53" i="3"/>
  <c r="AI58" i="3" s="1"/>
  <c r="AG53" i="3"/>
  <c r="AG58" i="3" s="1"/>
  <c r="AE53" i="3"/>
  <c r="AE58" i="3" s="1"/>
  <c r="AC53" i="3"/>
  <c r="AC58" i="3" s="1"/>
  <c r="Y53" i="3"/>
  <c r="Y58" i="3" s="1"/>
  <c r="AA53" i="3"/>
  <c r="AA58" i="3" s="1"/>
  <c r="W53" i="3"/>
  <c r="W58" i="3" s="1"/>
  <c r="S53" i="3"/>
  <c r="S58" i="3" s="1"/>
  <c r="U53" i="3"/>
  <c r="U58" i="3" s="1"/>
  <c r="AI28" i="3"/>
  <c r="AG28" i="3"/>
  <c r="U28" i="3"/>
  <c r="AA28" i="3"/>
  <c r="Y28" i="3"/>
  <c r="W28" i="3"/>
  <c r="S28" i="3"/>
  <c r="Q28" i="3"/>
  <c r="O28" i="3"/>
  <c r="M28" i="3"/>
  <c r="AI12" i="3"/>
  <c r="AG12" i="3"/>
  <c r="AE12" i="3"/>
  <c r="AC12" i="3"/>
  <c r="U12" i="3"/>
  <c r="AA12" i="3"/>
  <c r="Y12" i="3"/>
  <c r="W12" i="3"/>
  <c r="S12" i="3"/>
  <c r="Q12" i="3"/>
  <c r="AI15" i="4"/>
  <c r="AI20" i="4" s="1"/>
  <c r="AG15" i="4"/>
  <c r="AG20" i="4" s="1"/>
  <c r="AC15" i="4"/>
  <c r="AC20" i="4" s="1"/>
  <c r="AE15" i="4"/>
  <c r="AE20" i="4" s="1"/>
  <c r="AA15" i="4"/>
  <c r="AA20" i="4" s="1"/>
  <c r="S15" i="4"/>
  <c r="S20" i="4" s="1"/>
  <c r="Y15" i="4"/>
  <c r="Y20" i="4" s="1"/>
  <c r="W15" i="4"/>
  <c r="W20" i="4" s="1"/>
  <c r="U15" i="4"/>
  <c r="U20" i="4" s="1"/>
  <c r="O15" i="4"/>
  <c r="O20" i="4" s="1"/>
  <c r="Q15" i="4"/>
  <c r="Q20" i="4" s="1"/>
  <c r="M15" i="4"/>
  <c r="M20" i="4" s="1"/>
  <c r="M51" i="4" s="1"/>
  <c r="AC31" i="3"/>
  <c r="AC36" i="3" s="1"/>
  <c r="AA31" i="3"/>
  <c r="AA36" i="3" s="1"/>
  <c r="Y31" i="3"/>
  <c r="Y36" i="3" s="1"/>
  <c r="AG31" i="3"/>
  <c r="AG36" i="3" s="1"/>
  <c r="W31" i="3"/>
  <c r="W36" i="3" s="1"/>
  <c r="O31" i="3"/>
  <c r="O36" i="3" s="1"/>
  <c r="U31" i="3"/>
  <c r="U36" i="3" s="1"/>
  <c r="S31" i="3"/>
  <c r="S36" i="3" s="1"/>
  <c r="Q31" i="3"/>
  <c r="Q36" i="3" s="1"/>
  <c r="M31" i="3"/>
  <c r="M36" i="3" s="1"/>
  <c r="AI31" i="3"/>
  <c r="AI36" i="3" s="1"/>
  <c r="AE31" i="3"/>
  <c r="AE36" i="3" s="1"/>
  <c r="O61" i="3"/>
  <c r="O66" i="3" s="1"/>
  <c r="M61" i="3"/>
  <c r="M66" i="3" s="1"/>
  <c r="AG61" i="3"/>
  <c r="AG66" i="3" s="1"/>
  <c r="S61" i="3"/>
  <c r="S66" i="3" s="1"/>
  <c r="W61" i="3"/>
  <c r="W66" i="3" s="1"/>
  <c r="AI61" i="3"/>
  <c r="AI66" i="3" s="1"/>
  <c r="AE61" i="3"/>
  <c r="AE66" i="3" s="1"/>
  <c r="AC61" i="3"/>
  <c r="AC66" i="3" s="1"/>
  <c r="AA61" i="3"/>
  <c r="AA66" i="3" s="1"/>
  <c r="Y61" i="3"/>
  <c r="Y66" i="3" s="1"/>
  <c r="U61" i="3"/>
  <c r="U66" i="3" s="1"/>
  <c r="Q61" i="3"/>
  <c r="Q66" i="3" s="1"/>
  <c r="Q69" i="3"/>
  <c r="Q74" i="3" s="1"/>
  <c r="AI69" i="3"/>
  <c r="AI74" i="3" s="1"/>
  <c r="AA69" i="3"/>
  <c r="AA74" i="3" s="1"/>
  <c r="AG69" i="3"/>
  <c r="AG74" i="3" s="1"/>
  <c r="AE69" i="3"/>
  <c r="AE74" i="3" s="1"/>
  <c r="AC69" i="3"/>
  <c r="AC74" i="3" s="1"/>
  <c r="Y69" i="3"/>
  <c r="Y74" i="3" s="1"/>
  <c r="W69" i="3"/>
  <c r="W74" i="3" s="1"/>
  <c r="U69" i="3"/>
  <c r="U74" i="3" s="1"/>
  <c r="S69" i="3"/>
  <c r="S74" i="3" s="1"/>
  <c r="O69" i="3"/>
  <c r="O74" i="3" s="1"/>
  <c r="M69" i="3"/>
  <c r="M74" i="3" s="1"/>
  <c r="K33" i="6"/>
  <c r="K53" i="6"/>
  <c r="K52" i="6"/>
  <c r="K51" i="6"/>
  <c r="K50" i="6"/>
  <c r="K33" i="5"/>
  <c r="K35" i="5"/>
  <c r="K34" i="5"/>
  <c r="K32" i="5"/>
  <c r="K24" i="5"/>
  <c r="K26" i="5"/>
  <c r="K25" i="5"/>
  <c r="K23" i="5"/>
  <c r="K42" i="5"/>
  <c r="K41" i="5"/>
  <c r="K44" i="5"/>
  <c r="K43" i="5"/>
  <c r="K8" i="5"/>
  <c r="K11" i="5"/>
  <c r="K10" i="5"/>
  <c r="K9" i="5"/>
  <c r="K16" i="4"/>
  <c r="K20" i="4" s="1"/>
  <c r="K19" i="4"/>
  <c r="K18" i="4"/>
  <c r="K17" i="4"/>
  <c r="K38" i="4"/>
  <c r="K41" i="4"/>
  <c r="K40" i="4"/>
  <c r="K39" i="4"/>
  <c r="K49" i="3"/>
  <c r="K48" i="3"/>
  <c r="K47" i="3"/>
  <c r="K46" i="3"/>
  <c r="K73" i="3"/>
  <c r="K72" i="3"/>
  <c r="K71" i="3"/>
  <c r="K57" i="3"/>
  <c r="K56" i="3"/>
  <c r="K55" i="3"/>
  <c r="K54" i="3"/>
  <c r="K19" i="3"/>
  <c r="K18" i="3"/>
  <c r="K17" i="3"/>
  <c r="K16" i="3"/>
  <c r="K27" i="3"/>
  <c r="K26" i="3"/>
  <c r="K25" i="3"/>
  <c r="K11" i="3"/>
  <c r="K10" i="3"/>
  <c r="K8" i="3"/>
  <c r="K35" i="3"/>
  <c r="K34" i="3"/>
  <c r="K33" i="3"/>
  <c r="K32" i="3"/>
  <c r="K65" i="3"/>
  <c r="K64" i="3"/>
  <c r="K63" i="3"/>
  <c r="K62" i="3"/>
  <c r="AI90" i="2"/>
  <c r="AI95" i="2" s="1"/>
  <c r="AA90" i="2"/>
  <c r="AA95" i="2" s="1"/>
  <c r="S90" i="2"/>
  <c r="S95" i="2" s="1"/>
  <c r="AG90" i="2"/>
  <c r="AG95" i="2" s="1"/>
  <c r="Y90" i="2"/>
  <c r="Y95" i="2" s="1"/>
  <c r="Q90" i="2"/>
  <c r="Q95" i="2" s="1"/>
  <c r="AE90" i="2"/>
  <c r="AE95" i="2" s="1"/>
  <c r="W90" i="2"/>
  <c r="W95" i="2" s="1"/>
  <c r="O90" i="2"/>
  <c r="O95" i="2" s="1"/>
  <c r="AC90" i="2"/>
  <c r="AC95" i="2" s="1"/>
  <c r="U90" i="2"/>
  <c r="U95" i="2" s="1"/>
  <c r="M90" i="2"/>
  <c r="M95" i="2" s="1"/>
  <c r="O30" i="2"/>
  <c r="D72" i="7" s="1"/>
  <c r="K83" i="2"/>
  <c r="AC81" i="2"/>
  <c r="AC86" i="2" s="1"/>
  <c r="U81" i="2"/>
  <c r="U86" i="2" s="1"/>
  <c r="M81" i="2"/>
  <c r="M86" i="2" s="1"/>
  <c r="AI81" i="2"/>
  <c r="AI86" i="2" s="1"/>
  <c r="AA81" i="2"/>
  <c r="AA86" i="2" s="1"/>
  <c r="S81" i="2"/>
  <c r="S86" i="2" s="1"/>
  <c r="AG81" i="2"/>
  <c r="AG86" i="2" s="1"/>
  <c r="Y81" i="2"/>
  <c r="Y86" i="2" s="1"/>
  <c r="Q81" i="2"/>
  <c r="Q86" i="2" s="1"/>
  <c r="AE81" i="2"/>
  <c r="AE86" i="2" s="1"/>
  <c r="W81" i="2"/>
  <c r="W86" i="2" s="1"/>
  <c r="O81" i="2"/>
  <c r="O86" i="2" s="1"/>
  <c r="Y49" i="2"/>
  <c r="Y51" i="2"/>
  <c r="Y50" i="2"/>
  <c r="Y48" i="2"/>
  <c r="AI60" i="2"/>
  <c r="AI65" i="2" s="1"/>
  <c r="AA60" i="2"/>
  <c r="AA65" i="2" s="1"/>
  <c r="S60" i="2"/>
  <c r="S65" i="2" s="1"/>
  <c r="M60" i="2"/>
  <c r="AG60" i="2"/>
  <c r="AG65" i="2" s="1"/>
  <c r="Y60" i="2"/>
  <c r="Y65" i="2" s="1"/>
  <c r="Q60" i="2"/>
  <c r="Q65" i="2" s="1"/>
  <c r="AE60" i="2"/>
  <c r="AE65" i="2" s="1"/>
  <c r="W60" i="2"/>
  <c r="W65" i="2" s="1"/>
  <c r="O60" i="2"/>
  <c r="O65" i="2" s="1"/>
  <c r="AC60" i="2"/>
  <c r="AC65" i="2" s="1"/>
  <c r="U60" i="2"/>
  <c r="U65" i="2" s="1"/>
  <c r="AC48" i="2"/>
  <c r="AC52" i="2" s="1"/>
  <c r="K29" i="2"/>
  <c r="K28" i="2"/>
  <c r="K26" i="2"/>
  <c r="K27" i="2"/>
  <c r="K11" i="2"/>
  <c r="K8" i="2"/>
  <c r="K10" i="2"/>
  <c r="K35" i="2"/>
  <c r="K39" i="2" s="1"/>
  <c r="K38" i="2"/>
  <c r="K91" i="2"/>
  <c r="K93" i="2"/>
  <c r="K94" i="2"/>
  <c r="K92" i="2"/>
  <c r="K62" i="2"/>
  <c r="K64" i="2"/>
  <c r="K61" i="2"/>
  <c r="K85" i="2"/>
  <c r="K82" i="2"/>
  <c r="K52" i="2"/>
  <c r="K26" i="6"/>
  <c r="K36" i="2"/>
  <c r="K16" i="2"/>
  <c r="K18" i="9" l="1"/>
  <c r="K19" i="9" s="1"/>
  <c r="L23" i="8"/>
  <c r="G18" i="9"/>
  <c r="G19" i="9" s="1"/>
  <c r="H23" i="8"/>
  <c r="C6" i="9"/>
  <c r="C8" i="9" s="1"/>
  <c r="C9" i="9" s="1"/>
  <c r="C21" i="9" s="1"/>
  <c r="D30" i="8"/>
  <c r="C24" i="9"/>
  <c r="D62" i="7"/>
  <c r="D61" i="7"/>
  <c r="E62" i="7"/>
  <c r="E61" i="7"/>
  <c r="M43" i="2"/>
  <c r="M45" i="2"/>
  <c r="M42" i="2"/>
  <c r="O43" i="2"/>
  <c r="O45" i="2"/>
  <c r="O42" i="2"/>
  <c r="AG51" i="4"/>
  <c r="Q51" i="4"/>
  <c r="AI51" i="4"/>
  <c r="S51" i="4"/>
  <c r="O51" i="4"/>
  <c r="O70" i="6"/>
  <c r="AI21" i="6"/>
  <c r="AI22" i="6" s="1"/>
  <c r="AI26" i="6" s="1"/>
  <c r="AI70" i="6" s="1"/>
  <c r="AA22" i="6"/>
  <c r="AA26" i="6" s="1"/>
  <c r="AA70" i="6" s="1"/>
  <c r="AG21" i="6"/>
  <c r="AE21" i="6"/>
  <c r="Y22" i="6"/>
  <c r="Y26" i="6" s="1"/>
  <c r="Y70" i="6" s="1"/>
  <c r="AC70" i="6"/>
  <c r="S70" i="6"/>
  <c r="W70" i="6"/>
  <c r="U70" i="6"/>
  <c r="M41" i="6"/>
  <c r="C55" i="7" s="1"/>
  <c r="C56" i="7" s="1"/>
  <c r="E60" i="7"/>
  <c r="D60" i="7"/>
  <c r="Q22" i="6"/>
  <c r="Q26" i="6" s="1"/>
  <c r="Q70" i="6" s="1"/>
  <c r="O12" i="3"/>
  <c r="Q30" i="2"/>
  <c r="E72" i="7" s="1"/>
  <c r="E80" i="7" s="1"/>
  <c r="O38" i="2"/>
  <c r="O36" i="2"/>
  <c r="O35" i="2"/>
  <c r="O39" i="2" s="1"/>
  <c r="M38" i="2"/>
  <c r="M36" i="2"/>
  <c r="M35" i="2"/>
  <c r="M39" i="2" s="1"/>
  <c r="AA67" i="2"/>
  <c r="AA72" i="2" s="1"/>
  <c r="Q67" i="2"/>
  <c r="Q72" i="2" s="1"/>
  <c r="M67" i="2"/>
  <c r="M72" i="2" s="1"/>
  <c r="K70" i="2"/>
  <c r="K68" i="2"/>
  <c r="Y67" i="2"/>
  <c r="Y72" i="2" s="1"/>
  <c r="AC67" i="2"/>
  <c r="AC72" i="2" s="1"/>
  <c r="S67" i="2"/>
  <c r="S72" i="2" s="1"/>
  <c r="AE67" i="2"/>
  <c r="AE72" i="2" s="1"/>
  <c r="K71" i="2"/>
  <c r="U67" i="2"/>
  <c r="U72" i="2" s="1"/>
  <c r="AG67" i="2"/>
  <c r="AG72" i="2" s="1"/>
  <c r="W67" i="2"/>
  <c r="W72" i="2" s="1"/>
  <c r="K69" i="2"/>
  <c r="AI67" i="2"/>
  <c r="AI72" i="2" s="1"/>
  <c r="O67" i="2"/>
  <c r="O72" i="2" s="1"/>
  <c r="M12" i="3"/>
  <c r="K41" i="6"/>
  <c r="AE27" i="2"/>
  <c r="AE30" i="2" s="1"/>
  <c r="L72" i="7" s="1"/>
  <c r="L80" i="7" s="1"/>
  <c r="AG27" i="2"/>
  <c r="AG30" i="2" s="1"/>
  <c r="M72" i="7" s="1"/>
  <c r="M80" i="7" s="1"/>
  <c r="AC27" i="2"/>
  <c r="AC30" i="2" s="1"/>
  <c r="K72" i="7" s="1"/>
  <c r="K80" i="7" s="1"/>
  <c r="S27" i="2"/>
  <c r="S30" i="2" s="1"/>
  <c r="F72" i="7" s="1"/>
  <c r="F80" i="7" s="1"/>
  <c r="U27" i="2"/>
  <c r="U30" i="2" s="1"/>
  <c r="G72" i="7" s="1"/>
  <c r="G80" i="7" s="1"/>
  <c r="AA27" i="2"/>
  <c r="AA30" i="2" s="1"/>
  <c r="J72" i="7" s="1"/>
  <c r="J80" i="7" s="1"/>
  <c r="W27" i="2"/>
  <c r="W30" i="2" s="1"/>
  <c r="H72" i="7" s="1"/>
  <c r="H80" i="7" s="1"/>
  <c r="Y27" i="2"/>
  <c r="Y30" i="2" s="1"/>
  <c r="I72" i="7" s="1"/>
  <c r="I80" i="7" s="1"/>
  <c r="AI27" i="2"/>
  <c r="AI30" i="2" s="1"/>
  <c r="N72" i="7" s="1"/>
  <c r="N80" i="7" s="1"/>
  <c r="O16" i="2"/>
  <c r="O18" i="2" s="1"/>
  <c r="M16" i="2"/>
  <c r="K18" i="2"/>
  <c r="M9" i="2"/>
  <c r="M12" i="2" s="1"/>
  <c r="C70" i="7" s="1"/>
  <c r="K12" i="2"/>
  <c r="AA9" i="2"/>
  <c r="AA8" i="2"/>
  <c r="O11" i="2"/>
  <c r="O8" i="2"/>
  <c r="M50" i="3"/>
  <c r="U45" i="3"/>
  <c r="W45" i="3"/>
  <c r="O50" i="3"/>
  <c r="Q50" i="3"/>
  <c r="Y45" i="3"/>
  <c r="AA45" i="3"/>
  <c r="S50" i="3"/>
  <c r="K28" i="3"/>
  <c r="K50" i="3"/>
  <c r="K66" i="3"/>
  <c r="K12" i="3"/>
  <c r="Y37" i="2"/>
  <c r="Y35" i="2"/>
  <c r="Y39" i="2" s="1"/>
  <c r="Y38" i="2"/>
  <c r="Y36" i="2"/>
  <c r="S38" i="2"/>
  <c r="S39" i="2" s="1"/>
  <c r="AC38" i="2"/>
  <c r="AC39" i="2" s="1"/>
  <c r="AA11" i="2"/>
  <c r="AA21" i="2"/>
  <c r="M64" i="2"/>
  <c r="M65" i="2" s="1"/>
  <c r="Y52" i="2"/>
  <c r="K86" i="2"/>
  <c r="K30" i="2"/>
  <c r="K20" i="2"/>
  <c r="K17" i="2"/>
  <c r="K19" i="2"/>
  <c r="K65" i="2"/>
  <c r="K54" i="6"/>
  <c r="K62" i="6" s="1"/>
  <c r="K13" i="5"/>
  <c r="K36" i="5"/>
  <c r="K58" i="3"/>
  <c r="K95" i="2"/>
  <c r="K6" i="9" l="1"/>
  <c r="K8" i="9" s="1"/>
  <c r="K9" i="9" s="1"/>
  <c r="K21" i="9" s="1"/>
  <c r="L30" i="8"/>
  <c r="G6" i="9"/>
  <c r="G8" i="9" s="1"/>
  <c r="G9" i="9" s="1"/>
  <c r="G21" i="9" s="1"/>
  <c r="H30" i="8"/>
  <c r="H75" i="7"/>
  <c r="J75" i="7"/>
  <c r="M75" i="7"/>
  <c r="K75" i="7"/>
  <c r="N75" i="7"/>
  <c r="G75" i="7"/>
  <c r="L75" i="7"/>
  <c r="I75" i="7"/>
  <c r="F75" i="7"/>
  <c r="E75" i="7"/>
  <c r="M70" i="6"/>
  <c r="AE22" i="6"/>
  <c r="AE26" i="6" s="1"/>
  <c r="AE70" i="6" s="1"/>
  <c r="AG22" i="6"/>
  <c r="AG26" i="6" s="1"/>
  <c r="AG70" i="6" s="1"/>
  <c r="M42" i="6"/>
  <c r="K72" i="2"/>
  <c r="O21" i="2"/>
  <c r="D71" i="7" s="1"/>
  <c r="M18" i="2"/>
  <c r="M21" i="2" s="1"/>
  <c r="O12" i="2"/>
  <c r="AA12" i="2"/>
  <c r="AI45" i="3"/>
  <c r="AI50" i="3" s="1"/>
  <c r="AA50" i="3"/>
  <c r="Y50" i="3"/>
  <c r="AG45" i="3"/>
  <c r="AG50" i="3" s="1"/>
  <c r="AE45" i="3"/>
  <c r="AE50" i="3" s="1"/>
  <c r="W50" i="3"/>
  <c r="U50" i="3"/>
  <c r="AC45" i="3"/>
  <c r="AC50" i="3" s="1"/>
  <c r="K21" i="2"/>
  <c r="Q62" i="6"/>
  <c r="Y62" i="6"/>
  <c r="AG62" i="6"/>
  <c r="S62" i="6"/>
  <c r="AA62" i="6"/>
  <c r="AI62" i="6"/>
  <c r="U62" i="6"/>
  <c r="AC62" i="6"/>
  <c r="M62" i="6"/>
  <c r="O62" i="6"/>
  <c r="W62" i="6"/>
  <c r="AE62" i="6"/>
  <c r="O215" i="2" l="1"/>
  <c r="D70" i="7"/>
  <c r="D75" i="7" s="1"/>
  <c r="C71" i="7"/>
  <c r="C80" i="7" s="1"/>
  <c r="M215" i="2"/>
  <c r="D80" i="7" l="1"/>
  <c r="C75" i="7"/>
  <c r="D51" i="7" l="1"/>
  <c r="D52" i="7" s="1"/>
  <c r="E51" i="7"/>
  <c r="E52" i="7" s="1"/>
  <c r="C51" i="7"/>
  <c r="C52" i="7" s="1"/>
  <c r="F51" i="7" l="1"/>
  <c r="F52" i="7" s="1"/>
  <c r="G51" i="7"/>
  <c r="G52" i="7" s="1"/>
  <c r="H51" i="7" l="1"/>
  <c r="H52" i="7" s="1"/>
  <c r="I51" i="7" l="1"/>
  <c r="I52" i="7" s="1"/>
  <c r="J51" i="7" l="1"/>
  <c r="J52" i="7" s="1"/>
  <c r="K51" i="7" l="1"/>
  <c r="K52" i="7" s="1"/>
  <c r="L51" i="7" l="1"/>
  <c r="L52" i="7" s="1"/>
  <c r="M51" i="7" l="1"/>
  <c r="M52" i="7" s="1"/>
  <c r="N51" i="7" l="1"/>
  <c r="N52" i="7" s="1"/>
  <c r="AA42" i="6" l="1"/>
  <c r="AI42" i="6"/>
  <c r="AC42" i="6"/>
  <c r="Y42" i="6"/>
  <c r="AE42" i="6"/>
  <c r="AG42" i="6"/>
  <c r="C53" i="7"/>
  <c r="C54" i="7" s="1"/>
  <c r="D53" i="7" l="1"/>
  <c r="D54" i="7" s="1"/>
  <c r="E53" i="7" l="1"/>
  <c r="E54" i="7" s="1"/>
  <c r="F53" i="7" l="1"/>
  <c r="F54" i="7" s="1"/>
  <c r="G53" i="7" l="1"/>
  <c r="G54" i="7" s="1"/>
  <c r="H53" i="7" l="1"/>
  <c r="H54" i="7" s="1"/>
  <c r="I53" i="7" l="1"/>
  <c r="I54" i="7" s="1"/>
  <c r="J53" i="7" l="1"/>
  <c r="J54" i="7" s="1"/>
  <c r="K53" i="7" l="1"/>
  <c r="K54" i="7" s="1"/>
  <c r="L53" i="7" l="1"/>
  <c r="L54" i="7" s="1"/>
  <c r="M53" i="7" l="1"/>
  <c r="M54" i="7" s="1"/>
  <c r="N53" i="7" l="1"/>
  <c r="N54" i="7" s="1"/>
  <c r="M53" i="2" l="1"/>
  <c r="K53" i="2"/>
  <c r="O53" i="2" l="1"/>
  <c r="Q53" i="2" l="1"/>
  <c r="S53" i="2" l="1"/>
  <c r="U53" i="2" l="1"/>
  <c r="W53" i="2" l="1"/>
  <c r="Y53" i="2" l="1"/>
  <c r="AA53" i="2" l="1"/>
  <c r="AC53" i="2" l="1"/>
  <c r="AE53" i="2" l="1"/>
  <c r="AG53" i="2" l="1"/>
  <c r="AI53" i="2" l="1"/>
  <c r="K45" i="5" l="1"/>
  <c r="M46" i="5" s="1"/>
  <c r="C40" i="7" l="1"/>
  <c r="D40" i="7" l="1"/>
  <c r="E40" i="7" l="1"/>
  <c r="F40" i="7" l="1"/>
  <c r="G40" i="7" l="1"/>
  <c r="H40" i="7" l="1"/>
  <c r="I40" i="7" l="1"/>
  <c r="J40" i="7" l="1"/>
  <c r="K40" i="7" l="1"/>
  <c r="L40" i="7" l="1"/>
  <c r="N40" i="7" l="1"/>
  <c r="M40" i="7"/>
  <c r="K19" i="6"/>
  <c r="K70" i="6" s="1"/>
  <c r="W42" i="6" l="1"/>
  <c r="C49" i="7" l="1"/>
  <c r="C50" i="7" s="1"/>
  <c r="D49" i="7"/>
  <c r="D50" i="7" s="1"/>
  <c r="E49" i="7" l="1"/>
  <c r="E50" i="7" s="1"/>
  <c r="F49" i="7" l="1"/>
  <c r="F50" i="7" s="1"/>
  <c r="G49" i="7" l="1"/>
  <c r="G50" i="7" s="1"/>
  <c r="H49" i="7" l="1"/>
  <c r="H50" i="7" s="1"/>
  <c r="I49" i="7" l="1"/>
  <c r="I50" i="7" s="1"/>
  <c r="J49" i="7" l="1"/>
  <c r="J50" i="7" s="1"/>
  <c r="K49" i="7" l="1"/>
  <c r="K50" i="7" s="1"/>
  <c r="L49" i="7" l="1"/>
  <c r="L50" i="7" s="1"/>
  <c r="M49" i="7" l="1"/>
  <c r="M50" i="7" s="1"/>
  <c r="N49" i="7" l="1"/>
  <c r="N50" i="7" s="1"/>
  <c r="K42" i="6"/>
  <c r="U42" i="6" l="1"/>
  <c r="S42" i="6"/>
  <c r="O42" i="6"/>
  <c r="Q42" i="6"/>
  <c r="C57" i="7" l="1"/>
  <c r="C58" i="7" s="1"/>
  <c r="D57" i="7" l="1"/>
  <c r="D58" i="7" l="1"/>
  <c r="D64" i="7" s="1"/>
  <c r="D83" i="7" s="1"/>
  <c r="E57" i="7"/>
  <c r="E58" i="7" l="1"/>
  <c r="E64" i="7" s="1"/>
  <c r="E83" i="7" s="1"/>
  <c r="F57" i="7"/>
  <c r="F58" i="7" l="1"/>
  <c r="F64" i="7" s="1"/>
  <c r="G57" i="7"/>
  <c r="G58" i="7" l="1"/>
  <c r="G64" i="7" s="1"/>
  <c r="H57" i="7"/>
  <c r="H58" i="7" l="1"/>
  <c r="H64" i="7" s="1"/>
  <c r="I57" i="7"/>
  <c r="I58" i="7" l="1"/>
  <c r="I64" i="7" s="1"/>
  <c r="J57" i="7"/>
  <c r="J58" i="7" l="1"/>
  <c r="J64" i="7" s="1"/>
  <c r="K57" i="7"/>
  <c r="K58" i="7" l="1"/>
  <c r="K64" i="7" s="1"/>
  <c r="L57" i="7"/>
  <c r="L58" i="7" l="1"/>
  <c r="L64" i="7" s="1"/>
  <c r="M57" i="7"/>
  <c r="M58" i="7" l="1"/>
  <c r="M64" i="7" s="1"/>
  <c r="N57" i="7"/>
  <c r="N58" i="7" l="1"/>
  <c r="N64" i="7" s="1"/>
  <c r="M73" i="2"/>
  <c r="K73" i="2" l="1"/>
  <c r="O73" i="2" l="1"/>
  <c r="Q73" i="2" l="1"/>
  <c r="S73" i="2" l="1"/>
  <c r="U73" i="2" l="1"/>
  <c r="W73" i="2" l="1"/>
  <c r="Y73" i="2" l="1"/>
  <c r="AA73" i="2" l="1"/>
  <c r="AC73" i="2" l="1"/>
  <c r="AE73" i="2" l="1"/>
  <c r="AG73" i="2" l="1"/>
  <c r="AI73" i="2" l="1"/>
  <c r="K97" i="2" l="1"/>
  <c r="K98" i="2" s="1"/>
  <c r="M97" i="2" l="1"/>
  <c r="M98" i="2" s="1"/>
  <c r="O97" i="2" l="1"/>
  <c r="O98" i="2" s="1"/>
  <c r="Q97" i="2" l="1"/>
  <c r="Q98" i="2" s="1"/>
  <c r="S97" i="2" l="1"/>
  <c r="S98" i="2" s="1"/>
  <c r="U97" i="2" l="1"/>
  <c r="U98" i="2" s="1"/>
  <c r="W97" i="2" l="1"/>
  <c r="W98" i="2" s="1"/>
  <c r="Y97" i="2" l="1"/>
  <c r="Y98" i="2" s="1"/>
  <c r="AA97" i="2" l="1"/>
  <c r="AA98" i="2" s="1"/>
  <c r="AC97" i="2" l="1"/>
  <c r="AC98" i="2" s="1"/>
  <c r="AE97" i="2" l="1"/>
  <c r="AE98" i="2" s="1"/>
  <c r="AG97" i="2" l="1"/>
  <c r="AG98" i="2" s="1"/>
  <c r="AI97" i="2" l="1"/>
  <c r="AI98" i="2" s="1"/>
  <c r="D7" i="7" l="1"/>
  <c r="C7" i="7" l="1"/>
  <c r="F7" i="7" l="1"/>
  <c r="E7" i="7"/>
  <c r="G7" i="7" l="1"/>
  <c r="H7" i="7"/>
  <c r="I7" i="7" l="1"/>
  <c r="J7" i="7" l="1"/>
  <c r="K7" i="7" l="1"/>
  <c r="L7" i="7" l="1"/>
  <c r="M7" i="7" l="1"/>
  <c r="N7" i="7" l="1"/>
  <c r="K20" i="3"/>
  <c r="C8" i="7" l="1"/>
  <c r="D8" i="7" l="1"/>
  <c r="E8" i="7" l="1"/>
  <c r="F8" i="7" l="1"/>
  <c r="G8" i="7" l="1"/>
  <c r="H8" i="7" l="1"/>
  <c r="I8" i="7" l="1"/>
  <c r="J8" i="7" l="1"/>
  <c r="K8" i="7" l="1"/>
  <c r="L8" i="7" l="1"/>
  <c r="M8" i="7" l="1"/>
  <c r="N8" i="7" l="1"/>
  <c r="C9" i="7" l="1"/>
  <c r="D9" i="7" l="1"/>
  <c r="E9" i="7" l="1"/>
  <c r="F9" i="7" l="1"/>
  <c r="G9" i="7" l="1"/>
  <c r="H9" i="7" l="1"/>
  <c r="I9" i="7" l="1"/>
  <c r="J9" i="7" l="1"/>
  <c r="K9" i="7" l="1"/>
  <c r="L9" i="7" l="1"/>
  <c r="M9" i="7" l="1"/>
  <c r="N9" i="7" l="1"/>
  <c r="K36" i="3"/>
  <c r="C10" i="7" l="1"/>
  <c r="C11" i="7" s="1"/>
  <c r="M37" i="3"/>
  <c r="K37" i="3"/>
  <c r="O37" i="3" l="1"/>
  <c r="D10" i="7"/>
  <c r="D11" i="7" s="1"/>
  <c r="Q37" i="3" l="1"/>
  <c r="E10" i="7"/>
  <c r="E11" i="7" s="1"/>
  <c r="S37" i="3" l="1"/>
  <c r="F10" i="7"/>
  <c r="F11" i="7" s="1"/>
  <c r="G10" i="7" l="1"/>
  <c r="G11" i="7" s="1"/>
  <c r="U37" i="3"/>
  <c r="W37" i="3" l="1"/>
  <c r="H10" i="7"/>
  <c r="H11" i="7" s="1"/>
  <c r="Y37" i="3" l="1"/>
  <c r="I10" i="7"/>
  <c r="I11" i="7" s="1"/>
  <c r="J10" i="7" l="1"/>
  <c r="J11" i="7" s="1"/>
  <c r="AA37" i="3"/>
  <c r="AC37" i="3" l="1"/>
  <c r="K10" i="7"/>
  <c r="K11" i="7" s="1"/>
  <c r="AE37" i="3" l="1"/>
  <c r="L10" i="7"/>
  <c r="L11" i="7" s="1"/>
  <c r="AG37" i="3" l="1"/>
  <c r="M10" i="7"/>
  <c r="M11" i="7" s="1"/>
  <c r="AI37" i="3" l="1"/>
  <c r="N10" i="7"/>
  <c r="N11" i="7" s="1"/>
  <c r="C12" i="7" l="1"/>
  <c r="D12" i="7" l="1"/>
  <c r="E12" i="7" l="1"/>
  <c r="F12" i="7" l="1"/>
  <c r="G12" i="7" l="1"/>
  <c r="H12" i="7" l="1"/>
  <c r="I12" i="7" l="1"/>
  <c r="J12" i="7" l="1"/>
  <c r="K12" i="7" l="1"/>
  <c r="L12" i="7" l="1"/>
  <c r="M12" i="7" l="1"/>
  <c r="N12" i="7" l="1"/>
  <c r="C13" i="7" l="1"/>
  <c r="D13" i="7" l="1"/>
  <c r="E13" i="7" l="1"/>
  <c r="F13" i="7" l="1"/>
  <c r="G13" i="7" l="1"/>
  <c r="H13" i="7" l="1"/>
  <c r="I13" i="7" l="1"/>
  <c r="J13" i="7" l="1"/>
  <c r="K13" i="7" l="1"/>
  <c r="L13" i="7" l="1"/>
  <c r="M13" i="7" l="1"/>
  <c r="N13" i="7" l="1"/>
  <c r="C14" i="7" l="1"/>
  <c r="D14" i="7" l="1"/>
  <c r="E14" i="7" l="1"/>
  <c r="F14" i="7" l="1"/>
  <c r="G14" i="7" l="1"/>
  <c r="H14" i="7" l="1"/>
  <c r="I14" i="7" l="1"/>
  <c r="J14" i="7" l="1"/>
  <c r="K14" i="7" l="1"/>
  <c r="L14" i="7" l="1"/>
  <c r="M14" i="7" l="1"/>
  <c r="N14" i="7" l="1"/>
  <c r="K74" i="3"/>
  <c r="K82" i="3" s="1"/>
  <c r="K83" i="3" s="1"/>
  <c r="W82" i="3" l="1"/>
  <c r="W83" i="3" s="1"/>
  <c r="AE82" i="3"/>
  <c r="AE83" i="3" s="1"/>
  <c r="Q82" i="3"/>
  <c r="Q83" i="3" s="1"/>
  <c r="Y82" i="3"/>
  <c r="Y83" i="3" s="1"/>
  <c r="AG82" i="3"/>
  <c r="AG83" i="3" s="1"/>
  <c r="S82" i="3"/>
  <c r="S83" i="3" s="1"/>
  <c r="AA82" i="3"/>
  <c r="AA83" i="3" s="1"/>
  <c r="AI82" i="3"/>
  <c r="AI83" i="3" s="1"/>
  <c r="U82" i="3"/>
  <c r="U83" i="3" s="1"/>
  <c r="AC82" i="3"/>
  <c r="AC83" i="3" s="1"/>
  <c r="M82" i="3"/>
  <c r="M83" i="3" s="1"/>
  <c r="C15" i="7" l="1"/>
  <c r="C17" i="7" s="1"/>
  <c r="C18" i="7" s="1"/>
  <c r="D15" i="7"/>
  <c r="D17" i="7" s="1"/>
  <c r="D18" i="7" s="1"/>
  <c r="O82" i="3"/>
  <c r="O83" i="3" s="1"/>
  <c r="E15" i="7"/>
  <c r="E17" i="7" s="1"/>
  <c r="E18" i="7" s="1"/>
  <c r="F15" i="7" l="1"/>
  <c r="F17" i="7" s="1"/>
  <c r="F18" i="7" s="1"/>
  <c r="G15" i="7" l="1"/>
  <c r="G17" i="7" s="1"/>
  <c r="G18" i="7" s="1"/>
  <c r="H15" i="7" l="1"/>
  <c r="H17" i="7" s="1"/>
  <c r="H18" i="7" s="1"/>
  <c r="I15" i="7" l="1"/>
  <c r="I17" i="7" s="1"/>
  <c r="I18" i="7" s="1"/>
  <c r="J15" i="7" l="1"/>
  <c r="J17" i="7" s="1"/>
  <c r="J18" i="7" s="1"/>
  <c r="K15" i="7" l="1"/>
  <c r="K17" i="7" s="1"/>
  <c r="K18" i="7" s="1"/>
  <c r="L15" i="7" l="1"/>
  <c r="L17" i="7" s="1"/>
  <c r="L18" i="7" s="1"/>
  <c r="M15" i="7" l="1"/>
  <c r="M17" i="7" s="1"/>
  <c r="M18" i="7" s="1"/>
  <c r="N15" i="7" l="1"/>
  <c r="N17" i="7" s="1"/>
  <c r="N18" i="7" s="1"/>
  <c r="K12" i="4" l="1"/>
  <c r="C24" i="7" l="1"/>
  <c r="D24" i="7" l="1"/>
  <c r="E24" i="7" l="1"/>
  <c r="F24" i="7" l="1"/>
  <c r="G24" i="7" l="1"/>
  <c r="H24" i="7" l="1"/>
  <c r="I24" i="7" l="1"/>
  <c r="J24" i="7" l="1"/>
  <c r="K24" i="7" l="1"/>
  <c r="L24" i="7" l="1"/>
  <c r="M24" i="7" l="1"/>
  <c r="N24" i="7" l="1"/>
  <c r="K21" i="4" l="1"/>
  <c r="C25" i="7"/>
  <c r="C26" i="7" s="1"/>
  <c r="M21" i="4" l="1"/>
  <c r="M50" i="4" s="1"/>
  <c r="O21" i="4"/>
  <c r="O50" i="4" s="1"/>
  <c r="D25" i="7"/>
  <c r="D26" i="7" s="1"/>
  <c r="E25" i="7" l="1"/>
  <c r="E26" i="7" s="1"/>
  <c r="Q21" i="4"/>
  <c r="F25" i="7" l="1"/>
  <c r="F26" i="7" s="1"/>
  <c r="S21" i="4"/>
  <c r="U21" i="4" l="1"/>
  <c r="G25" i="7"/>
  <c r="G26" i="7" s="1"/>
  <c r="H25" i="7" l="1"/>
  <c r="H26" i="7" s="1"/>
  <c r="W21" i="4"/>
  <c r="Y21" i="4" l="1"/>
  <c r="I25" i="7"/>
  <c r="I26" i="7" s="1"/>
  <c r="J25" i="7" l="1"/>
  <c r="J26" i="7" s="1"/>
  <c r="AA21" i="4"/>
  <c r="K25" i="7" l="1"/>
  <c r="K26" i="7" s="1"/>
  <c r="AC21" i="4"/>
  <c r="L25" i="7" l="1"/>
  <c r="L26" i="7" s="1"/>
  <c r="AE21" i="4"/>
  <c r="AG21" i="4" l="1"/>
  <c r="M25" i="7"/>
  <c r="M26" i="7" s="1"/>
  <c r="N25" i="7" l="1"/>
  <c r="N26" i="7" s="1"/>
  <c r="AI21" i="4"/>
  <c r="K34" i="4"/>
  <c r="K51" i="4" s="1"/>
  <c r="D27" i="7" l="1"/>
  <c r="C27" i="7" l="1"/>
  <c r="E27" i="7"/>
  <c r="F27" i="7" l="1"/>
  <c r="G27" i="7" l="1"/>
  <c r="H27" i="7" l="1"/>
  <c r="I27" i="7" l="1"/>
  <c r="J27" i="7" l="1"/>
  <c r="K27" i="7" l="1"/>
  <c r="L27" i="7" l="1"/>
  <c r="N27" i="7" l="1"/>
  <c r="M27" i="7"/>
  <c r="K42" i="4"/>
  <c r="C28" i="7" l="1"/>
  <c r="D28" i="7" l="1"/>
  <c r="E28" i="7" l="1"/>
  <c r="F28" i="7" l="1"/>
  <c r="G28" i="7" l="1"/>
  <c r="H28" i="7" l="1"/>
  <c r="I28" i="7" l="1"/>
  <c r="J28" i="7" l="1"/>
  <c r="K28" i="7" l="1"/>
  <c r="L28" i="7" l="1"/>
  <c r="N28" i="7" l="1"/>
  <c r="M28" i="7"/>
  <c r="K49" i="4"/>
  <c r="K50" i="4" s="1"/>
  <c r="W50" i="4" l="1"/>
  <c r="AE50" i="4"/>
  <c r="S50" i="4"/>
  <c r="AA50" i="4"/>
  <c r="AI50" i="4"/>
  <c r="U50" i="4"/>
  <c r="AC50" i="4"/>
  <c r="Q50" i="4"/>
  <c r="Y50" i="4"/>
  <c r="AG50" i="4"/>
  <c r="C29" i="7" l="1"/>
  <c r="C31" i="7" s="1"/>
  <c r="D29" i="7" l="1"/>
  <c r="D31" i="7" s="1"/>
  <c r="E29" i="7" l="1"/>
  <c r="E30" i="7" s="1"/>
  <c r="E31" i="7" s="1"/>
  <c r="F29" i="7" l="1"/>
  <c r="F30" i="7" s="1"/>
  <c r="F31" i="7" s="1"/>
  <c r="G29" i="7" l="1"/>
  <c r="G30" i="7" s="1"/>
  <c r="G31" i="7" s="1"/>
  <c r="H29" i="7" l="1"/>
  <c r="H30" i="7" s="1"/>
  <c r="H31" i="7" s="1"/>
  <c r="I29" i="7" l="1"/>
  <c r="I30" i="7" s="1"/>
  <c r="I31" i="7" s="1"/>
  <c r="J29" i="7" l="1"/>
  <c r="J30" i="7" s="1"/>
  <c r="J31" i="7" s="1"/>
  <c r="K29" i="7" l="1"/>
  <c r="K30" i="7" s="1"/>
  <c r="K31" i="7" s="1"/>
  <c r="L29" i="7" l="1"/>
  <c r="L30" i="7" s="1"/>
  <c r="L31" i="7" s="1"/>
  <c r="N29" i="7" l="1"/>
  <c r="N30" i="7" s="1"/>
  <c r="N31" i="7" s="1"/>
  <c r="M29" i="7"/>
  <c r="M30" i="7" s="1"/>
  <c r="M31" i="7" s="1"/>
  <c r="K12" i="5"/>
  <c r="C36" i="7" l="1"/>
  <c r="C42" i="7" s="1"/>
  <c r="E36" i="7"/>
  <c r="E42" i="7" s="1"/>
  <c r="D36" i="7"/>
  <c r="D42" i="7" s="1"/>
  <c r="F36" i="7" l="1"/>
  <c r="F42" i="7" s="1"/>
  <c r="G36" i="7" l="1"/>
  <c r="G42" i="7" s="1"/>
  <c r="H36" i="7" l="1"/>
  <c r="H42" i="7" s="1"/>
  <c r="I36" i="7" l="1"/>
  <c r="I42" i="7" s="1"/>
  <c r="J36" i="7" l="1"/>
  <c r="J42" i="7" s="1"/>
  <c r="K36" i="7" l="1"/>
  <c r="K42" i="7" s="1"/>
  <c r="L36" i="7" l="1"/>
  <c r="L42" i="7" s="1"/>
  <c r="M36" i="7" l="1"/>
  <c r="M42" i="7" s="1"/>
  <c r="N36" i="7" l="1"/>
  <c r="N42" i="7" s="1"/>
  <c r="K14" i="5" l="1"/>
  <c r="M14" i="5" l="1"/>
  <c r="C37" i="7"/>
  <c r="O14" i="5" l="1"/>
  <c r="D37" i="7"/>
  <c r="E37" i="7" l="1"/>
  <c r="Q14" i="5"/>
  <c r="F37" i="7" l="1"/>
  <c r="S14" i="5"/>
  <c r="U14" i="5" l="1"/>
  <c r="G37" i="7"/>
  <c r="H37" i="7" l="1"/>
  <c r="W14" i="5"/>
  <c r="Y14" i="5" l="1"/>
  <c r="I37" i="7"/>
  <c r="J37" i="7" l="1"/>
  <c r="AA14" i="5"/>
  <c r="K37" i="7" l="1"/>
  <c r="AC14" i="5"/>
  <c r="AE14" i="5" l="1"/>
  <c r="L37" i="7"/>
  <c r="M37" i="7" l="1"/>
  <c r="AG14" i="5"/>
  <c r="N37" i="7" l="1"/>
  <c r="AI14" i="5"/>
  <c r="K27" i="5"/>
  <c r="E38" i="7" l="1"/>
  <c r="C38" i="7"/>
  <c r="D38" i="7"/>
  <c r="F38" i="7" l="1"/>
  <c r="G38" i="7" l="1"/>
  <c r="H38" i="7" l="1"/>
  <c r="I38" i="7" l="1"/>
  <c r="J38" i="7" l="1"/>
  <c r="K38" i="7" l="1"/>
  <c r="L38" i="7" l="1"/>
  <c r="M38" i="7" l="1"/>
  <c r="N38" i="7" l="1"/>
  <c r="K46" i="5" l="1"/>
  <c r="C39" i="7" l="1"/>
  <c r="C41" i="7" s="1"/>
  <c r="O46" i="5" l="1"/>
  <c r="D39" i="7"/>
  <c r="D41" i="7" s="1"/>
  <c r="E39" i="7" l="1"/>
  <c r="E41" i="7" s="1"/>
  <c r="Q46" i="5"/>
  <c r="S46" i="5" l="1"/>
  <c r="F39" i="7"/>
  <c r="F41" i="7" s="1"/>
  <c r="G39" i="7" l="1"/>
  <c r="G41" i="7" s="1"/>
  <c r="U46" i="5"/>
  <c r="H39" i="7" l="1"/>
  <c r="H41" i="7" s="1"/>
  <c r="W46" i="5"/>
  <c r="Y46" i="5" l="1"/>
  <c r="I39" i="7"/>
  <c r="I41" i="7" s="1"/>
  <c r="AA46" i="5" l="1"/>
  <c r="J39" i="7"/>
  <c r="J41" i="7" s="1"/>
  <c r="AC46" i="5" l="1"/>
  <c r="K39" i="7"/>
  <c r="K41" i="7" s="1"/>
  <c r="L39" i="7" l="1"/>
  <c r="L41" i="7" s="1"/>
  <c r="AE46" i="5"/>
  <c r="M39" i="7" l="1"/>
  <c r="M41" i="7" s="1"/>
  <c r="AG46" i="5"/>
  <c r="AI46" i="5" l="1"/>
  <c r="N39" i="7"/>
  <c r="N41" i="7" s="1"/>
</calcChain>
</file>

<file path=xl/comments1.xml><?xml version="1.0" encoding="utf-8"?>
<comments xmlns="http://schemas.openxmlformats.org/spreadsheetml/2006/main">
  <authors>
    <author>Kelly Marcela Torres Riscanevo</author>
  </authors>
  <commentList>
    <comment ref="A13" authorId="0" shapeId="0">
      <text>
        <r>
          <rPr>
            <b/>
            <sz val="9"/>
            <color indexed="81"/>
            <rFont val="Tahoma"/>
            <family val="2"/>
          </rPr>
          <t>Kelly Marcela Torres Riscanevo:</t>
        </r>
        <r>
          <rPr>
            <sz val="9"/>
            <color indexed="81"/>
            <rFont val="Tahoma"/>
            <family val="2"/>
          </rPr>
          <t xml:space="preserve">
Esto necesita visitas a campo o es solo oficina?
Quienes lo realizan?
Perfiles y tiempo de dedicación?</t>
        </r>
      </text>
    </comment>
  </commentList>
</comments>
</file>

<file path=xl/comments2.xml><?xml version="1.0" encoding="utf-8"?>
<comments xmlns="http://schemas.openxmlformats.org/spreadsheetml/2006/main">
  <authors>
    <author>USUARIO</author>
  </authors>
  <commentList>
    <comment ref="A58" authorId="0" shapeId="0">
      <text>
        <r>
          <rPr>
            <b/>
            <sz val="9"/>
            <color indexed="81"/>
            <rFont val="Tahoma"/>
            <family val="2"/>
          </rPr>
          <t>USUARIO:</t>
        </r>
        <r>
          <rPr>
            <sz val="9"/>
            <color indexed="81"/>
            <rFont val="Tahoma"/>
            <family val="2"/>
          </rPr>
          <t xml:space="preserve">
Tiempo de dedicación
Perfiles y cantidad de personas involucradas
Otras acciones adicionales se necesitan? Descríbalas?</t>
        </r>
      </text>
    </comment>
    <comment ref="A78" authorId="0" shapeId="0">
      <text>
        <r>
          <rPr>
            <b/>
            <sz val="9"/>
            <color indexed="81"/>
            <rFont val="Tahoma"/>
            <family val="2"/>
          </rPr>
          <t>USUARIO:</t>
        </r>
        <r>
          <rPr>
            <sz val="9"/>
            <color indexed="81"/>
            <rFont val="Tahoma"/>
            <family val="2"/>
          </rPr>
          <t xml:space="preserve">
Tiempo de dedicación
Perfiles y cantidad de personas involucradas
Otras acciones adicionales se necesitan? Descríbalas?</t>
        </r>
      </text>
    </comment>
    <comment ref="A96" authorId="0" shapeId="0">
      <text>
        <r>
          <rPr>
            <b/>
            <sz val="9"/>
            <color indexed="81"/>
            <rFont val="Tahoma"/>
            <family val="2"/>
          </rPr>
          <t>USUARIO:</t>
        </r>
        <r>
          <rPr>
            <sz val="9"/>
            <color indexed="81"/>
            <rFont val="Tahoma"/>
            <family val="2"/>
          </rPr>
          <t xml:space="preserve">
Como, quienes perfiles y tiempo de dedicación?</t>
        </r>
      </text>
    </comment>
  </commentList>
</comments>
</file>

<file path=xl/sharedStrings.xml><?xml version="1.0" encoding="utf-8"?>
<sst xmlns="http://schemas.openxmlformats.org/spreadsheetml/2006/main" count="3402" uniqueCount="237">
  <si>
    <t>NIVEL ASISTENCIAL</t>
  </si>
  <si>
    <t>CATEGORIA</t>
  </si>
  <si>
    <t>COSTO DE LA ACTIVIDAD</t>
  </si>
  <si>
    <t>ACTIVIDAD</t>
  </si>
  <si>
    <t>HONORARIOS (SMLMV)</t>
  </si>
  <si>
    <t>VALOR ESTIMADO DEL PROYECTO</t>
  </si>
  <si>
    <t>Proyecto 2. Implementar mesas interinstitucionales para la actualización de la estratificación en áreas rurales</t>
  </si>
  <si>
    <t xml:space="preserve">Propiciar y consolidar una mesa de trabajo interinstitucional en donde se definan las competencias, productos, tiempos relativos. </t>
  </si>
  <si>
    <t xml:space="preserve">Documento técnico compilatorio de las necesidades y novedades identificadas desde la prestación del servicio público de aseo </t>
  </si>
  <si>
    <t>Proyecto 3. Ampliar la prestación de las actividades complementarias del servicio público de aseo en aquellas áreas rurales donde se determine su viabilidad</t>
  </si>
  <si>
    <t>Diagnostico de las características físicas y socioeconómicas para determinar necesidades de prestación de servicio para actividades complementarias</t>
  </si>
  <si>
    <t xml:space="preserve">Ejecutar  las actividades complementarias de forma diferencial y priorizada por las comunidades rurales según el diagnostico </t>
  </si>
  <si>
    <t>PERSONAL</t>
  </si>
  <si>
    <t>ITEM</t>
  </si>
  <si>
    <t>DESCERIPCION</t>
  </si>
  <si>
    <t>AÑO 1</t>
  </si>
  <si>
    <t>PERSONA NATURAL CON 4 AÑOS DE EDUCACION BASICA SEUNDARIA DESDE UN AÑO DE EXPERIENCIA</t>
  </si>
  <si>
    <t>PERSONA NATURAL CON TITULO DE BACHILLER EN CUALQUIER MODALIDAD SIN EXPERIENCIA LABORAL</t>
  </si>
  <si>
    <t>PERSONA NATURAL CON TITULO DE BACHILLER EN CUALQUIER MODALIDAD DESDE UNO (1) HASTA (5) AÑOS DE EXPERIENCIA LABORAL</t>
  </si>
  <si>
    <t xml:space="preserve">PERSONA NATURAL CON TITULO DE BACHILLER EN CUALQUIER MODALIDAD MAS DE CINCO (5) AÑOS DE EXPERIENCIA </t>
  </si>
  <si>
    <t>FORMACION TECNICA O 2 AÑOS DE EDUCACION SUPERIOR SIN EXPERIENCIA LABORAL</t>
  </si>
  <si>
    <t>FORMACION TECNICA O 2 AÑOS DE EDUCACION SUPERIOR DESDE UNO (1) HASTA TRES (3) AÑOS DE EXPERIENCIA</t>
  </si>
  <si>
    <t>FORMACION TECNICA O TRES (3) AÑOS DE EDUCACION SUPERIOR DESDE TRES (3) HASTA CINCO (5) AÑOS DE EXPERIENCIA</t>
  </si>
  <si>
    <t>TITULO PROFESIONAL SIN EXPERIENCIA PROFESIONAL</t>
  </si>
  <si>
    <t>TITULO PROFESIONAL DESDE UNO (1) HASTA TRES (3) AÑOS DE EXPERIENCIA PROFESIONAL</t>
  </si>
  <si>
    <t>TITULO PROFESIONAL DESDE TRES (3) HASTA SEIS (6) AÑOS DE EXPERIENCIA PROFESIONAL</t>
  </si>
  <si>
    <t>TITULO PROFESIONAL MAS DE SEIS (6) AÑOS DE EXPERIENCIA PROFESIONAL</t>
  </si>
  <si>
    <t>TITULO PROFESIONAL Y TITULO DE POSGRADO DESDE UNO (1) HASTA TRES (3) AÑOS DE EXPERIENCIA PROFESIONAL</t>
  </si>
  <si>
    <t>TITULO PROFESIONAL Y TITULO DE POSGRADO DESDE TRES (3) HASTA SEIS (6) AÑOS DE EXPERIENCIA PROFESIONAL</t>
  </si>
  <si>
    <t>TITULO PROFESIONAL Y TITULO DE POSGRADO DESDE SEIS (6) AÑOS HASTA OCHO (8) AÑOS DE EXPERIENCIA PROFESIONAL</t>
  </si>
  <si>
    <t>TITULO PROFESIONAL Y TITULO DE POSGRADO DESDE OCHO (8) HASTA DIEZ (10) AÑOS DE EXPERIENCIA PROFESIONAL</t>
  </si>
  <si>
    <t>TITULO PROFESIONAL Y TITULO DE POSGRADO MAS DE DIEZ (10) AÑOS DE EXPERIENCIA PROFESIONAL</t>
  </si>
  <si>
    <t>TITULO PROFESIONAL Y TITULO DE POSGRADO DE CINCO (5) HASTA OCHO (8) AÑOS DE EXPERIENCIA PROFESIONAL ESPECIALIZADA RELACIONADA CON EL OBJETOA CONTRATAR. FUNCIONES ALTAMENTE CALIFICADAS</t>
  </si>
  <si>
    <t>TITULO PROFESIONAL Y TITULO DE POSGRADO DE OCHO (8) HASTA DOCE (12) AÑOS DE EXPERIENCIA PROFESIONAL ESPECIALIZADA RELACIONADA CON EL OBJETOA CONTRATAR. FUNCIONES ALTAMENTE CALIFICADAS</t>
  </si>
  <si>
    <t>TITULO PROFESIONAL Y TITULO DE POSGRADO EN LA MODALIDAD DE MAESTRIA O DOCTORADO DE DOCE (12) HASTA QUINCE (15) AÑOS DE EXPERIENCIA PROFESIONAL ESPECIALIZADA RELACIONADA CON EL OBJETOA CONTRATAR. FUNCIONES ALTAMENTE CALIFICADAS</t>
  </si>
  <si>
    <t>TITULO PROFESIONAL Y TITULO DE POSGRADO EN LA MODALIDAD DE MAESTRIA O DOCTORADO MAS DE QUINCE(15) AÑOS DE EXPERIENCIA PROFESIONAL ESPECIALIZADA RELACIONADA CON EL OBJETO A CONTRATAR. FUNCIONES ALTAMENTE CALIFICADA</t>
  </si>
  <si>
    <t>ESTUDIOS / EXPERIENCIA</t>
  </si>
  <si>
    <t>CANTIDAD POR CATEGORIA</t>
  </si>
  <si>
    <t>PERSONAL TOTAL</t>
  </si>
  <si>
    <t>Ejecución de la mesa trabajo de la mesa técnica</t>
  </si>
  <si>
    <t>ESPECIFICACION</t>
  </si>
  <si>
    <t>TIEMPO DE DEDICACION (MESES)</t>
  </si>
  <si>
    <t>Ing. forestal o afines y 3 años de experiencia</t>
  </si>
  <si>
    <t>VLOR DIA</t>
  </si>
  <si>
    <t>Proyecto 2. Realizar  un diagnóstico que permita identificar las necesidades de instalación, distribución, retiro y reposición de cestas públicas</t>
  </si>
  <si>
    <t>Establecer una mesa interinstitucional anual en la que se involucren las instituciones que tengan  ingerencia en el desarrollo de la ciudad y el espacio público, y en la cual se establezcan las responsabilidades.</t>
  </si>
  <si>
    <t>Generación de Inventario dinámico interinstitucional de las cestas en espacio público</t>
  </si>
  <si>
    <t>Metodología para la determinación de indicadores que determinen una eficiciente distribución  y mantenimiento de cestas de la ciudad.</t>
  </si>
  <si>
    <t>Elaboración y ejecución  de un plan de trabajo para la ejecución de las actividades encaminadas a la  instalación, retiro, reubicación y  reposición de cestas públicas.</t>
  </si>
  <si>
    <t xml:space="preserve">Seguimiento al plan de trabajo que contenga los indicadores de cumplimiento. </t>
  </si>
  <si>
    <t>Especialistas en cartografia, civiles ambientales con expericencia de 5 años en adelante.</t>
  </si>
  <si>
    <t>Proyecto 2. Optimizar las frecuencias en los sitios identificados que requerien la actividad de lavado priorizado</t>
  </si>
  <si>
    <t>Valor Hora</t>
  </si>
  <si>
    <t>FORMACION PROFESIONAL O TECNOLOGIA O 3 AÑOS DE EDUCACION SUPERIOR MAS DE 5 AÑOS DE EXPERIENCIA LABORAL</t>
  </si>
  <si>
    <t xml:space="preserve">Generar indicadores de impacto y de gestión para medir la efectividad de la armonización  entre los planes y programas </t>
  </si>
  <si>
    <t xml:space="preserve">Prospectar el abordaje de los escenarios identificados, priorizados y caracterizados con sus alternativas de solución </t>
  </si>
  <si>
    <t xml:space="preserve">Armonizar los planes de emergencia y contingencia de los prestadores de aseo con el PGRCC del Distrito. </t>
  </si>
  <si>
    <t xml:space="preserve">Proyecto 3. Armonizar la gestión y la ejecución del Plan de gestión del riesgo y cambio climático -PGRCC, con el plan de gestión integral de residuos sólidos PGIRS. </t>
  </si>
  <si>
    <t>AÑO 2</t>
  </si>
  <si>
    <t>AÑO 3</t>
  </si>
  <si>
    <t>AÑO 4</t>
  </si>
  <si>
    <t>AÑO 5</t>
  </si>
  <si>
    <t>AÑO 6</t>
  </si>
  <si>
    <t>AÑO 7</t>
  </si>
  <si>
    <t>AÑO 8</t>
  </si>
  <si>
    <t>AÑO 9</t>
  </si>
  <si>
    <t>AÑO 10</t>
  </si>
  <si>
    <t>AÑO 11</t>
  </si>
  <si>
    <t>AÑO 12</t>
  </si>
  <si>
    <t>NO</t>
  </si>
  <si>
    <t>Subtotal</t>
  </si>
  <si>
    <t>VALOR ESTIMADO DEL PROGRAMA</t>
  </si>
  <si>
    <t>DESCRIPCION</t>
  </si>
  <si>
    <t>Un coordinador profesional en ingeniería ambiental o afines con especialización en gerencia de proyectos y con una experiencia de 5 años o más
*Un ingeniero ambiental o afines con 3 años experiencia
*Un trabajador social o antropólogo con 3 años experiencia
* Ingeniero geodesta, catastral o afines  con 3 años experiencia
* Dos técnicos o ingenieros sin experiencia de apoyo operativo</t>
  </si>
  <si>
    <t>Se realiza pide calcular por el promedio actual de lavado?
Se quiere aumentar frecuencias, áreas intervenidas.</t>
  </si>
  <si>
    <t>DICE UN AÑO DE TIEMPO COMPLETO PERO EN HORAS HAY 4,8 MESES</t>
  </si>
  <si>
    <t xml:space="preserve">Diagnostico participativo con enfoque diferencial para priorizar las actividades y las zonas </t>
  </si>
  <si>
    <t>TOTAL DEL PROGRAMA</t>
  </si>
  <si>
    <t>PROYECTO</t>
  </si>
  <si>
    <t>VALOR TOTAL PROYECTO</t>
  </si>
  <si>
    <t xml:space="preserve">Proyecto 2.Ajustar Planes de podas al escenario actual de árboles presentes en el espacio público urbanoProyecto </t>
  </si>
  <si>
    <t>Dos Profesionales ambiental o fin con experiencia mínimo de tres años en planeación y gestión de proyectos</t>
  </si>
  <si>
    <t>1 profesional senior
*3 ingenieros junior 
*1 trabajador social o antropólogo 
* 10 técnico o 10 ingenieros sin experiencia</t>
  </si>
  <si>
    <t>* Costo de la actividad será calculado de acuerdo al costo establecido en la metodología tarifaria vigente.</t>
  </si>
  <si>
    <t>Profesionales  ingenieros, 2 años de experiencia</t>
  </si>
  <si>
    <t>Profesional en ciencias ambientales, geodestas con especializacion y 3 años de experiencia en servicios públicos.</t>
  </si>
  <si>
    <t>profesionales en estadistico,  con experiencia de más de 3 años</t>
  </si>
  <si>
    <t>Profesionales especializados en ING ambiental, cartografos con 4 años de experiencia en el servicio público de aseo.
Profesional con experiencia en gerencia de proyectos y/o planificación de proyectos.</t>
  </si>
  <si>
    <t>Profesional con especializacion y 3 años de experiencia en el servicio público de aseo.</t>
  </si>
  <si>
    <t>Profesionales especializados en ING ambiental, cartografos con 4 años de experiencia en el servicio público de aseo.
Profesional con experiencia en gerencia de proyectos y/o planificación de proyectos, abogado con experiencia en servicios públicos</t>
  </si>
  <si>
    <t>Costos indirectos y operacionales (25%)</t>
  </si>
  <si>
    <t>Seguimiento e Interventoria (10%)</t>
  </si>
  <si>
    <t>Licencias y estudios de campo (7%)</t>
  </si>
  <si>
    <t>Imprevistos (5%)</t>
  </si>
  <si>
    <t>SI</t>
  </si>
  <si>
    <t xml:space="preserve">Costos Indirectos y Operacionales </t>
  </si>
  <si>
    <t>Directo (20%)</t>
  </si>
  <si>
    <t>Consultoria (25%)</t>
  </si>
  <si>
    <t>Obra (30%)</t>
  </si>
  <si>
    <t>VALOR TOTAL ESTIMADO DE LA ACTIVIDAD</t>
  </si>
  <si>
    <t>SUBTOTAL</t>
  </si>
  <si>
    <t>VALOR TOTAL 2020
(Cifras expresadas en Millones de pesos)</t>
  </si>
  <si>
    <t>VALOR UNITARIO
(Cifras expresadas en Millones de pesos)</t>
  </si>
  <si>
    <t>VALOR MES * CANTIDAD
(Cifras expresadas en Millones de pesos)</t>
  </si>
  <si>
    <t>No Aplica</t>
  </si>
  <si>
    <t>Directo (10%)</t>
  </si>
  <si>
    <t>ok</t>
  </si>
  <si>
    <t>LISTA</t>
  </si>
  <si>
    <t>2021
(Cifras expresadas en Millones de pesos)</t>
  </si>
  <si>
    <t>2022
(Cifras expresadas en Millones de pesos)</t>
  </si>
  <si>
    <t>2023
(Cifras expresadas en Millones de pesos)</t>
  </si>
  <si>
    <t>2024
(Cifras expresadas en Millones de pesos)</t>
  </si>
  <si>
    <t>2025
(Cifras expresadas en Millones de pesos)</t>
  </si>
  <si>
    <t>2026
(Cifras expresadas en Millones de pesos)</t>
  </si>
  <si>
    <t>2027
(Cifras expresadas en Millones de pesos)</t>
  </si>
  <si>
    <t>2028
(Cifras expresadas en Millones de pesos)</t>
  </si>
  <si>
    <t>2029
(Cifras expresadas en Millones de pesos)</t>
  </si>
  <si>
    <t>2030
(Cifras expresadas en Millones de pesos)</t>
  </si>
  <si>
    <t>2031
(Cifras expresadas en Millones de pesos)</t>
  </si>
  <si>
    <t>2032
(Cifras expresadas en Millones de pesos)</t>
  </si>
  <si>
    <t>(Cifras expresadas en Millones de pesos)</t>
  </si>
  <si>
    <t>COSTO DE LAS ACTIVIDAD</t>
  </si>
  <si>
    <t>Elaboración de los estudios y diseños detallados definitivos  fase 3 y Estudios de impacto ambiental para obtención de Licencia Ambiental para la disposición final de los residuos sólidos en nueva celda del relleno sanitario predio Doña Juana localidad Ciudad Bolívar.</t>
  </si>
  <si>
    <t>Seguimiento e Interventoria (7%)</t>
  </si>
  <si>
    <t>Construir y desarrollar  la (s) tecnología
(s) de relleno sanitario.</t>
  </si>
  <si>
    <t>Obras de construcción para el desarrollo de la tecnología de operación del relleno sanitario</t>
  </si>
  <si>
    <t>Seguimiento e Interventoria (8%)</t>
  </si>
  <si>
    <t>Operar     la    tecnología    de    relleno sanitario</t>
  </si>
  <si>
    <t xml:space="preserve">Estudio de factibilidad para habilitar areas aledañas al relleno como zona de amortiguamiento e implementacion de proyectos relacionados con la gestion de residuos. </t>
  </si>
  <si>
    <t xml:space="preserve">Desarrollar   un  estudio de viabilidad para la implemetnacion de un  sistema de aprovechamiento y valorización de residuos mediante el tratamiento térmico y/o similares con generación de energía y/o sub productos  , que permita disminuir la cantidad de residuos que se disponen en el Relleno Sanitario </t>
  </si>
  <si>
    <t>Estudios y diseños</t>
  </si>
  <si>
    <t>Monto agotable para estudios y ensayos</t>
  </si>
  <si>
    <t>Costo acompañamiento integral</t>
  </si>
  <si>
    <t>Construir       y       desarrollar        la(s) tecnología(s) selecionada(s).</t>
  </si>
  <si>
    <t>Operar  la(s)  tecnología(s)  de tratamiento,  y/o valorización seleccionada(s).</t>
  </si>
  <si>
    <t>Desarrollar   un  estudio de viabilidad para la implementacion de un   sistema de tratamiento de Lixiviados , mediante el tratamiento térmico y/o similares con generación de energia y/o sub productos incluyendo su analisis costo beneficio  y evaluacion economica y financiera</t>
  </si>
  <si>
    <t>VALOR TOTAL DEL PROYECTO</t>
  </si>
  <si>
    <t>- Costos Diseño del Relleno
- Costos EIA y Licencia
- Acompañamiento</t>
  </si>
  <si>
    <t xml:space="preserve">COSTOS EIA Y LICIENCIA </t>
  </si>
  <si>
    <t xml:space="preserve">ACOMPAÑAMIENTO </t>
  </si>
  <si>
    <t>*1 profesional experto en predios
*1  profesional de apoyo para experto en predios
* 1 Profesional social</t>
  </si>
  <si>
    <t>TOTAL DEL PROYECTO</t>
  </si>
  <si>
    <t>Supervisar el cumplimiento de las obligaciones contractuales del contrato de  concesión   344   de  2010   y   del contrato de interventoría 130 e de 2010 en todos sus componentes.</t>
  </si>
  <si>
    <t xml:space="preserve">Continuar  con  la  implementación  de los proyectos del plan de gestión social. </t>
  </si>
  <si>
    <t>cumplimiento medidas de compensación de la licencia ambiental: Adquisición de predios para preservación del agua en la zonas de Mochuelo Alto y Mochuelo Bajo y restauración ecológica de los mismos.</t>
  </si>
  <si>
    <t>cumplimiento medidas de compensación de la licencia ambiental: Saneamiento basico para los sectores de Mochuelo alto y bajo</t>
  </si>
  <si>
    <t>Costos diseño relleno</t>
  </si>
  <si>
    <t>Costos EIA y Licencia</t>
  </si>
  <si>
    <t>Acompañamiento</t>
  </si>
  <si>
    <t>Gastos Administrativos 12%</t>
  </si>
  <si>
    <t>Compra predios y restauración</t>
  </si>
  <si>
    <t>Cumplimiento medidas de compensación de la licencia ambiental: Construcción del jardín Infantil del barrio Paticos</t>
  </si>
  <si>
    <t>Costo directo Jardín Infantil Paticos</t>
  </si>
  <si>
    <t>Costo Indirecto Jardíin Infantil Paticos</t>
  </si>
  <si>
    <t>Consultoría elaboración estudios y diseños Alcantarillado Mochuelo</t>
  </si>
  <si>
    <t xml:space="preserve">Operar el Relleno de forma trasitoria ( directa o atraves de terceros ) , en el evento que el operador deba terminar su contrato de forma anticipada. </t>
  </si>
  <si>
    <t>Proyecto 1. Implementación de alternativas de tratamiento y/o valorización de residuos sólidos generados en el distrito capital.</t>
  </si>
  <si>
    <t>Diseños de estudios de detalle de la  alternativas seleccionda, estudios ambientales, tramites ambientales y Construcción      de   la(s) tecnología(s) selecionada(s).</t>
  </si>
  <si>
    <t xml:space="preserve">Diseños de Estudios de detalle + Estudios Ambientales + obtención de permisos Ambintales + Construccion Obra y técnologia.
Nota: Para este proyecto a la fecha no se cuenta con un valor determinado de su implementación,  los resultados se obtendran una vez se termine el Estudio de viabilidad y se seleccine la Alternativa. Sin embargo lo que se busca es que la financiacion de este proyecto se de por pago de tarifas, por lo cual el Distritito no tendria que hacer una inversion inicial. </t>
  </si>
  <si>
    <t xml:space="preserve">Operación de la Planta de tratamiento de acuerdo a la técnologia seleccionada. 
Nota: Los costos de operación y mantenimiento de esta técnologia debera ser pagada a traves de la tarifa, de acuerdo a la regulacion tarifaria existente. </t>
  </si>
  <si>
    <t xml:space="preserve">Proyecto 2. Gestión eficiente de los lixiviados generados en el predio Doña Juana </t>
  </si>
  <si>
    <t xml:space="preserve">Proyecto 3. Tratamiento y aprovechamiento  del biogás proveniente del predio Doña Juana </t>
  </si>
  <si>
    <t>Proyecto 4. Lograr la adecuada operación del relleno sanitario y cumplimiento de los requerimientos socioambientales.</t>
  </si>
  <si>
    <t>VALOR TOTAL ACTIVIDAD</t>
  </si>
  <si>
    <t>Proyecto 5.  Disposición final de los residuos generados en el Distrito Capital, garantizada en el largo plazo.</t>
  </si>
  <si>
    <t>Proyecto 1.. Implementación de alternativas de tratamiento y/o valorización de residuos sólidos generados en el distrito capital</t>
  </si>
  <si>
    <t>Proyecto 4. Disposición final en el Relleno Sanitario Doña Juana. ( Garantizar el cumplimiento de las medias socioambientales</t>
  </si>
  <si>
    <t>CATEGORÍA 
O ITEM</t>
  </si>
  <si>
    <t>Estudios y diseños RS</t>
  </si>
  <si>
    <t>Valor sujeto a resultado de estudios y diseños detallados</t>
  </si>
  <si>
    <t>CATEGORIA 
O ITEM</t>
  </si>
  <si>
    <t>Estudios y diseños Lixiviados</t>
  </si>
  <si>
    <t>Monto agotable para estudios y ensayos Lixiviados</t>
  </si>
  <si>
    <t>Costo acompañamiento integral Lixiviados</t>
  </si>
  <si>
    <t>Continuar con la captación, tratamiento,  aprovechamiento y moniterio del biogás, y así mismo aumentando la generación de energía en el predio Doña Juana</t>
  </si>
  <si>
    <t>Operar de manera adecuada el Relleno Sanitario dando cumplimiento a las obligaciones del contrato de Concesión</t>
  </si>
  <si>
    <t>PMRRA - PREDIO YERBABUENA</t>
  </si>
  <si>
    <t>Actualmente existe un contrato de concesión para el aprovechamiento de Biogás por lo cual las actividades a la fecha no requieren inversión.</t>
  </si>
  <si>
    <t>Personal de Apoyo para la Subdirección de Disposición Final</t>
  </si>
  <si>
    <t>Convenios Proyecto Universidades</t>
  </si>
  <si>
    <t>Convenio con universidades - UNAD, Universidad Nacional, Universidad Distrital y Universidad Pedagógica -  para el apoyo  de jovenes habitantes de la zona de influencia del Relleno Sanitario - 500 estudiantes</t>
  </si>
  <si>
    <t>Construcción Redes Alcantarillado Mochuelo - sujeto a resultado de estudios de diseño</t>
  </si>
  <si>
    <t>Realizar las obras de Restauración y Recuperación del predio Yerbabuena.</t>
  </si>
  <si>
    <t>Dar cumplimiento a la imposición dada por la 
Secretaria del Medio Ambiente mediante
auto 1347 de 2015</t>
  </si>
  <si>
    <t>Continuar captando   el   biogás   producido   en   el relleno sanitario</t>
  </si>
  <si>
    <t>Adquisición  de 116,75 Has en cumplimiento de medidas ambientales de compensación en Mochuelo Alto y Bajo y su respectiva restauración ecológica.</t>
  </si>
  <si>
    <t>Costo operar RSDJ - Componentes Disposición Final y Lixiviados</t>
  </si>
  <si>
    <t>Reconocimiento actual que se hace al Concesionario de Disposición Final a tarifa establecida en CRA 842 de 2018</t>
  </si>
  <si>
    <t xml:space="preserve">Costo disposición Final - operación transitoria en caso que operador termine de forma anticipada. </t>
  </si>
  <si>
    <t>Personal de Apoyo en la Subdirección de Disposición Final en los componentes social, ambiental, jurídico, financiero, técnico.</t>
  </si>
  <si>
    <t xml:space="preserve">Operar la tecnología del relleno sanitario
</t>
  </si>
  <si>
    <t>Costo operar RSDJ Disposición Final</t>
  </si>
  <si>
    <t>Nueva tecnología - Residuos</t>
  </si>
  <si>
    <t xml:space="preserve">Nueva tecnología - Lixiviados </t>
  </si>
  <si>
    <t xml:space="preserve">Operación de la Planta de tratamiento de acuerdo a la técnologia seleccionada. 
Estimación realizada con tarifa vigente la DF
Nota: Los costos de operación y mantenimiento de esta técnologia debera ser pagada a traves de la tarifa, de acuerdo a la regulacion tarifaria existente. </t>
  </si>
  <si>
    <t>Medidas de compensación</t>
  </si>
  <si>
    <t>Medidas de compensacion sujetas a lo indicado por la Autoridad Ambiental</t>
  </si>
  <si>
    <t>Proyecto 5. Disposición final de los residuos generados en el Distrito Capital, garantizada en el largo plazo.</t>
  </si>
  <si>
    <t xml:space="preserve">TOTAL DEL PROGRAMA </t>
  </si>
  <si>
    <t>Clausura</t>
  </si>
  <si>
    <t>O&amp;M</t>
  </si>
  <si>
    <t>Inversión</t>
  </si>
  <si>
    <t>Pre inversión</t>
  </si>
  <si>
    <t>Año 12</t>
  </si>
  <si>
    <t>Año 11</t>
  </si>
  <si>
    <t>Año 10</t>
  </si>
  <si>
    <t>Año 9</t>
  </si>
  <si>
    <t>Año 8</t>
  </si>
  <si>
    <t>Año 7</t>
  </si>
  <si>
    <t>Año 6</t>
  </si>
  <si>
    <t>Año 5</t>
  </si>
  <si>
    <t>Año 4</t>
  </si>
  <si>
    <t>Año 3</t>
  </si>
  <si>
    <t>Año 2</t>
  </si>
  <si>
    <t>Año 1</t>
  </si>
  <si>
    <t xml:space="preserve">Operar el Relleno de forma trasitoria (directa o atraves de terceros ) , en el evento que el operador deba terminar su contrato de forma anticipada. </t>
  </si>
  <si>
    <t xml:space="preserve">Cumplimiento medidas de compensación de la licencia ambiental: Saneamiento basico para los sectores de Mochuelo alto y bajo </t>
  </si>
  <si>
    <t>Cumplimiento medidas de compensación de la licencia ambiental: Adquisición de predios para preservación del agua en la zonas de Mochuelo Alto y Mochuelo Bajo y restauración ecológica de los mismos.</t>
  </si>
  <si>
    <t xml:space="preserve"> PROGRAMA DISPOSICIÓN FINAL</t>
  </si>
  <si>
    <t>PROYECCIONES PROGRAMA DISPOSICIÓN FINAL</t>
  </si>
  <si>
    <t>Continuar con la captación, tratamiento,  aprovechamiento y moniterio del biogás, y así mismo, aumentando la generación de energía en el predio Doña Juana</t>
  </si>
  <si>
    <t>Construir y desarrollar  la (s) tecnología (s) de relleno sanitario.</t>
  </si>
  <si>
    <t>TOTAL PROYECTO</t>
  </si>
  <si>
    <t>Programa de Disposición Final</t>
  </si>
  <si>
    <t xml:space="preserve">VALOR TOTAL DEL PROGRAMA </t>
  </si>
  <si>
    <t>Total Costos (A)</t>
  </si>
  <si>
    <t xml:space="preserve">Fuentes de Financiación </t>
  </si>
  <si>
    <t>Propios del Municipio</t>
  </si>
  <si>
    <t xml:space="preserve">Fondo de Solidaridad y Redistribución de Ingresos </t>
  </si>
  <si>
    <t>SGP de Agua Potable y Saneamiento Básico</t>
  </si>
  <si>
    <t>SGP de Propósito General de Libre Inversión</t>
  </si>
  <si>
    <t>Regalías Directas</t>
  </si>
  <si>
    <t>Planes para la Prosperidad – Planes departamentales de agua</t>
  </si>
  <si>
    <t>Otras fuentes</t>
  </si>
  <si>
    <t>Total Recursos (B)</t>
  </si>
  <si>
    <t xml:space="preserve">Costos – Fuentes de Financiación </t>
  </si>
  <si>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</sst>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 #,##0.00_-;\-&quot;$&quot;\ * #,##0.00_-;_-&quot;$&quot;\ * &quot;-&quot;??_-;_-@_-"/>
    <numFmt numFmtId="164" formatCode="&quot;$&quot;\ #,##0_);[Red]\(&quot;$&quot;\ #,##0\)"/>
    <numFmt numFmtId="165" formatCode="_(&quot;$&quot;\ * #,##0.00_);_(&quot;$&quot;\ * \(#,##0.00\);_(&quot;$&quot;\ * &quot;-&quot;??_);_(@_)"/>
    <numFmt numFmtId="166" formatCode="_(* #,##0.00_);_(* \(#,##0.00\);_(* &quot;-&quot;??_);_(@_)"/>
    <numFmt numFmtId="167" formatCode="0.0"/>
    <numFmt numFmtId="168" formatCode="_(&quot;$&quot;\ * #,##0_);_(&quot;$&quot;\ * \(#,##0\);_(&quot;$&quot;\ * &quot;-&quot;??_);_(@_)"/>
    <numFmt numFmtId="169" formatCode="#,##0.000"/>
    <numFmt numFmtId="170" formatCode="&quot;$&quot;#,###,"/>
    <numFmt numFmtId="171" formatCode="&quot;$&quot;#,###,,"/>
    <numFmt numFmtId="172" formatCode="#.##0.000"/>
    <numFmt numFmtId="173" formatCode="&quot;$&quot;##,#00,,"/>
    <numFmt numFmtId="174" formatCode="&quot;$&quot;##,#00.0,,"/>
    <numFmt numFmtId="175" formatCode="_-&quot;$&quot;\ * #,##0.00000000_-;\-&quot;$&quot;\ * #,##0.00000000_-;_-&quot;$&quot;\ * &quot;-&quot;??_-;_-@_-"/>
    <numFmt numFmtId="176" formatCode="_-&quot;$&quot;\ * #,##0.0000_-;\-&quot;$&quot;\ * #,##0.0000_-;_-&quot;$&quot;\ *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0"/>
      <name val="Times New Roman"/>
      <family val="1"/>
    </font>
    <font>
      <b/>
      <sz val="9"/>
      <color indexed="81"/>
      <name val="Tahoma"/>
      <family val="2"/>
    </font>
    <font>
      <sz val="9"/>
      <color indexed="81"/>
      <name val="Tahoma"/>
      <family val="2"/>
    </font>
    <font>
      <sz val="11"/>
      <color rgb="FFFF0000"/>
      <name val="Calibri"/>
      <family val="2"/>
      <scheme val="minor"/>
    </font>
    <font>
      <sz val="12"/>
      <color rgb="FF000000"/>
      <name val="Calibri"/>
      <family val="2"/>
      <scheme val="minor"/>
    </font>
    <font>
      <b/>
      <sz val="11"/>
      <color theme="0"/>
      <name val="Calibri"/>
      <family val="2"/>
      <scheme val="minor"/>
    </font>
    <font>
      <b/>
      <i/>
      <sz val="8"/>
      <color theme="0"/>
      <name val="Times New Roman"/>
      <family val="1"/>
    </font>
    <font>
      <b/>
      <sz val="8"/>
      <color theme="0"/>
      <name val="Times New Roman"/>
      <family val="1"/>
    </font>
    <font>
      <sz val="11"/>
      <name val="Calibri"/>
      <family val="2"/>
      <scheme val="minor"/>
    </font>
    <font>
      <b/>
      <i/>
      <sz val="11"/>
      <color theme="1"/>
      <name val="Calibri"/>
      <family val="2"/>
      <scheme val="minor"/>
    </font>
    <font>
      <b/>
      <sz val="11"/>
      <color rgb="FFFF0000"/>
      <name val="Calibri"/>
      <family val="2"/>
      <scheme val="minor"/>
    </font>
    <font>
      <sz val="11"/>
      <color theme="0"/>
      <name val="Calibri"/>
      <family val="2"/>
      <scheme val="minor"/>
    </font>
    <font>
      <i/>
      <sz val="11"/>
      <color theme="1"/>
      <name val="Calibri"/>
      <family val="2"/>
      <scheme val="minor"/>
    </font>
    <font>
      <b/>
      <sz val="11"/>
      <name val="Calibri"/>
      <family val="2"/>
      <scheme val="minor"/>
    </font>
    <font>
      <sz val="16"/>
      <color theme="1"/>
      <name val="Cambria"/>
      <family val="1"/>
      <scheme val="major"/>
    </font>
    <font>
      <i/>
      <sz val="11"/>
      <color theme="0"/>
      <name val="Calibri"/>
      <family val="2"/>
      <scheme val="minor"/>
    </font>
    <font>
      <b/>
      <i/>
      <sz val="12"/>
      <name val="Times New Roman"/>
      <family val="1"/>
    </font>
    <font>
      <b/>
      <sz val="14"/>
      <name val="Times New Roman"/>
      <family val="1"/>
    </font>
    <font>
      <b/>
      <i/>
      <u/>
      <sz val="16"/>
      <name val="Times New Roman"/>
      <family val="1"/>
    </font>
    <font>
      <i/>
      <sz val="11"/>
      <name val="Calibri"/>
      <family val="2"/>
      <scheme val="minor"/>
    </font>
    <font>
      <sz val="10"/>
      <color theme="1"/>
      <name val="Arial"/>
      <family val="2"/>
    </font>
    <font>
      <b/>
      <sz val="18"/>
      <name val="Times New Roman"/>
      <family val="1"/>
    </font>
    <font>
      <b/>
      <sz val="11"/>
      <color theme="0" tint="-4.9989318521683403E-2"/>
      <name val="Calibri"/>
      <family val="2"/>
      <scheme val="minor"/>
    </font>
    <font>
      <b/>
      <sz val="14"/>
      <color theme="1"/>
      <name val="Calibri"/>
      <family val="2"/>
      <scheme val="minor"/>
    </font>
    <font>
      <b/>
      <sz val="16"/>
      <name val="Times New Roman"/>
      <family val="1"/>
    </font>
    <font>
      <b/>
      <sz val="8"/>
      <color theme="0"/>
      <name val="Arial"/>
      <family val="2"/>
    </font>
    <font>
      <b/>
      <sz val="9"/>
      <color theme="1"/>
      <name val="Arial"/>
      <family val="2"/>
    </font>
    <font>
      <sz val="9"/>
      <color theme="1"/>
      <name val="Arial"/>
      <family val="2"/>
    </font>
    <font>
      <b/>
      <sz val="10"/>
      <color theme="0"/>
      <name val="Arial"/>
      <family val="2"/>
    </font>
    <font>
      <b/>
      <i/>
      <sz val="14"/>
      <color theme="1"/>
      <name val="Arial"/>
      <family val="2"/>
    </font>
    <font>
      <sz val="8"/>
      <color theme="1"/>
      <name val="Arial"/>
      <family val="2"/>
    </font>
    <font>
      <b/>
      <sz val="10"/>
      <color theme="1"/>
      <name val="Arial"/>
      <family val="2"/>
    </font>
    <font>
      <b/>
      <sz val="9"/>
      <color theme="0"/>
      <name val="Arial"/>
      <family val="2"/>
    </font>
    <font>
      <b/>
      <sz val="9"/>
      <color rgb="FFFFFFFF"/>
      <name val="Arial"/>
      <family val="2"/>
    </font>
    <font>
      <b/>
      <sz val="9"/>
      <color rgb="FFFFFFFF"/>
      <name val="Times New Roman"/>
      <family val="1"/>
    </font>
    <font>
      <sz val="9"/>
      <color theme="1"/>
      <name val="Times New Roman"/>
      <family val="1"/>
    </font>
    <font>
      <b/>
      <sz val="9"/>
      <color theme="1"/>
      <name val="Times New Roman"/>
      <family val="1"/>
    </font>
    <font>
      <b/>
      <sz val="9"/>
      <color theme="0"/>
      <name val="Times New Roman"/>
      <family val="1"/>
    </font>
  </fonts>
  <fills count="25">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rgb="FF0070C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1" tint="0.14999847407452621"/>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rgb="FFFF0000"/>
        <bgColor indexed="64"/>
      </patternFill>
    </fill>
    <fill>
      <patternFill patternType="solid">
        <fgColor theme="8"/>
        <bgColor indexed="64"/>
      </patternFill>
    </fill>
    <fill>
      <patternFill patternType="solid">
        <fgColor theme="8" tint="0.79998168889431442"/>
        <bgColor indexed="64"/>
      </patternFill>
    </fill>
    <fill>
      <patternFill patternType="solid">
        <fgColor rgb="FF4F81BD"/>
        <bgColor indexed="64"/>
      </patternFill>
    </fill>
    <fill>
      <patternFill patternType="solid">
        <fgColor rgb="FF8DB3E2"/>
        <bgColor indexed="64"/>
      </patternFill>
    </fill>
    <fill>
      <patternFill patternType="solid">
        <fgColor theme="3" tint="0.59999389629810485"/>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s>
  <cellStyleXfs count="5">
    <xf numFmtId="0" fontId="0" fillId="0" borderId="0"/>
    <xf numFmtId="165" fontId="1" fillId="0" borderId="0" applyFont="0" applyFill="0" applyBorder="0" applyAlignment="0" applyProtection="0"/>
    <xf numFmtId="0" fontId="3" fillId="0" borderId="0"/>
    <xf numFmtId="0" fontId="3" fillId="0" borderId="0"/>
    <xf numFmtId="166" fontId="1" fillId="0" borderId="0" applyFont="0" applyFill="0" applyBorder="0" applyAlignment="0" applyProtection="0"/>
  </cellStyleXfs>
  <cellXfs count="759">
    <xf numFmtId="0" fontId="0" fillId="0" borderId="0" xfId="0"/>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wrapText="1"/>
    </xf>
    <xf numFmtId="0" fontId="0" fillId="0" borderId="0" xfId="0" applyBorder="1"/>
    <xf numFmtId="165" fontId="0" fillId="0" borderId="0" xfId="1" applyFont="1" applyAlignment="1">
      <alignment vertical="center"/>
    </xf>
    <xf numFmtId="0" fontId="0" fillId="0" borderId="0" xfId="0" applyAlignment="1">
      <alignment vertical="center"/>
    </xf>
    <xf numFmtId="165" fontId="0" fillId="0" borderId="0" xfId="0" applyNumberFormat="1" applyAlignment="1">
      <alignment vertical="center"/>
    </xf>
    <xf numFmtId="0" fontId="0" fillId="0" borderId="0" xfId="0" applyAlignment="1">
      <alignment horizontal="center" vertical="center"/>
    </xf>
    <xf numFmtId="165" fontId="0" fillId="0" borderId="0" xfId="1" applyFont="1" applyAlignment="1">
      <alignment horizontal="center" vertical="center"/>
    </xf>
    <xf numFmtId="0" fontId="8" fillId="0" borderId="0" xfId="0" applyFont="1" applyAlignment="1">
      <alignment wrapText="1"/>
    </xf>
    <xf numFmtId="164" fontId="8" fillId="0" borderId="0" xfId="0" applyNumberFormat="1" applyFont="1"/>
    <xf numFmtId="164" fontId="8" fillId="0" borderId="0" xfId="0" applyNumberFormat="1" applyFont="1" applyAlignment="1">
      <alignment vertical="center" wrapText="1"/>
    </xf>
    <xf numFmtId="165" fontId="0" fillId="0" borderId="0" xfId="1" applyFont="1"/>
    <xf numFmtId="0" fontId="0" fillId="0" borderId="0" xfId="0" applyAlignment="1">
      <alignment horizontal="left" vertical="center"/>
    </xf>
    <xf numFmtId="0" fontId="8" fillId="0" borderId="0" xfId="0" applyFont="1" applyAlignment="1">
      <alignment horizontal="center" vertical="center" wrapText="1"/>
    </xf>
    <xf numFmtId="0" fontId="2" fillId="2" borderId="1" xfId="0" applyFont="1" applyFill="1" applyBorder="1" applyAlignment="1">
      <alignment horizontal="center" vertical="center"/>
    </xf>
    <xf numFmtId="0" fontId="0" fillId="0" borderId="0" xfId="0"/>
    <xf numFmtId="168" fontId="0" fillId="0" borderId="0" xfId="0" applyNumberFormat="1"/>
    <xf numFmtId="0" fontId="14" fillId="0" borderId="4" xfId="0" applyFont="1"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left" vertical="center" wrapText="1"/>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wrapText="1"/>
    </xf>
    <xf numFmtId="0" fontId="8" fillId="0" borderId="0" xfId="0" applyFont="1" applyAlignment="1">
      <alignment vertical="center" wrapText="1"/>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vertical="center" wrapText="1"/>
    </xf>
    <xf numFmtId="0" fontId="0" fillId="0" borderId="37" xfId="0" applyBorder="1" applyAlignment="1">
      <alignment wrapText="1"/>
    </xf>
    <xf numFmtId="0" fontId="15" fillId="6" borderId="0" xfId="0" applyFont="1" applyFill="1"/>
    <xf numFmtId="0" fontId="0" fillId="7" borderId="37" xfId="0" applyFill="1" applyBorder="1" applyAlignment="1">
      <alignment vertical="center" wrapText="1"/>
    </xf>
    <xf numFmtId="0" fontId="0" fillId="7" borderId="37" xfId="0" applyFill="1" applyBorder="1" applyAlignment="1">
      <alignment horizontal="center" vertical="center"/>
    </xf>
    <xf numFmtId="0" fontId="0" fillId="7" borderId="3" xfId="0" applyFill="1" applyBorder="1" applyAlignment="1">
      <alignment vertical="center" wrapText="1"/>
    </xf>
    <xf numFmtId="0" fontId="15" fillId="6" borderId="0" xfId="0" applyFont="1" applyFill="1" applyBorder="1"/>
    <xf numFmtId="0" fontId="2" fillId="2" borderId="3" xfId="0" applyFont="1" applyFill="1" applyBorder="1" applyAlignment="1">
      <alignment horizontal="center" vertical="center"/>
    </xf>
    <xf numFmtId="0" fontId="7" fillId="0" borderId="37" xfId="0" applyFont="1" applyBorder="1" applyAlignment="1">
      <alignment horizontal="left" vertical="center" wrapText="1"/>
    </xf>
    <xf numFmtId="0" fontId="12" fillId="0" borderId="37" xfId="0" applyFont="1" applyBorder="1" applyAlignment="1">
      <alignment horizontal="left" vertical="center" wrapText="1"/>
    </xf>
    <xf numFmtId="0" fontId="12" fillId="0" borderId="37" xfId="0" applyFont="1" applyBorder="1" applyAlignment="1">
      <alignment horizontal="center" vertical="center" wrapText="1"/>
    </xf>
    <xf numFmtId="0" fontId="12" fillId="0" borderId="37" xfId="0" applyFont="1" applyBorder="1" applyAlignment="1">
      <alignment horizontal="center" vertical="center"/>
    </xf>
    <xf numFmtId="0" fontId="12" fillId="0" borderId="37" xfId="0" applyFont="1" applyBorder="1" applyAlignment="1">
      <alignment vertical="center" wrapText="1"/>
    </xf>
    <xf numFmtId="0" fontId="0" fillId="7" borderId="0" xfId="0" applyFill="1" applyBorder="1" applyAlignment="1">
      <alignment horizontal="center" vertical="center"/>
    </xf>
    <xf numFmtId="0" fontId="0" fillId="7" borderId="0" xfId="0" applyFill="1" applyBorder="1" applyAlignment="1">
      <alignment wrapText="1"/>
    </xf>
    <xf numFmtId="0" fontId="0" fillId="7" borderId="0" xfId="0" applyFill="1" applyBorder="1"/>
    <xf numFmtId="0" fontId="2" fillId="7" borderId="0" xfId="0" applyFont="1" applyFill="1" applyBorder="1" applyAlignment="1">
      <alignment horizontal="center" vertical="center"/>
    </xf>
    <xf numFmtId="0" fontId="15" fillId="7" borderId="0" xfId="0" applyFont="1" applyFill="1" applyBorder="1"/>
    <xf numFmtId="0" fontId="0" fillId="0" borderId="25" xfId="0" applyBorder="1" applyAlignment="1">
      <alignment horizontal="center" vertical="center"/>
    </xf>
    <xf numFmtId="0" fontId="12" fillId="0" borderId="25" xfId="0" applyFont="1" applyBorder="1" applyAlignment="1">
      <alignment horizontal="center" vertical="center"/>
    </xf>
    <xf numFmtId="0" fontId="7" fillId="7" borderId="0" xfId="0" applyFont="1" applyFill="1" applyBorder="1"/>
    <xf numFmtId="0" fontId="0" fillId="7" borderId="0" xfId="0" applyFill="1"/>
    <xf numFmtId="0" fontId="0" fillId="0" borderId="37" xfId="0" applyBorder="1" applyAlignment="1">
      <alignment horizontal="left" vertical="center" wrapText="1"/>
    </xf>
    <xf numFmtId="168" fontId="0" fillId="7" borderId="0" xfId="0" applyNumberFormat="1" applyFill="1" applyBorder="1"/>
    <xf numFmtId="0" fontId="0" fillId="7" borderId="0" xfId="0" applyFill="1" applyBorder="1" applyAlignment="1">
      <alignment horizontal="left" vertical="center"/>
    </xf>
    <xf numFmtId="1" fontId="0" fillId="0" borderId="37" xfId="0" applyNumberForma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wrapText="1"/>
    </xf>
    <xf numFmtId="0" fontId="0" fillId="0" borderId="9" xfId="0" applyBorder="1" applyAlignment="1">
      <alignment horizontal="center" vertical="center"/>
    </xf>
    <xf numFmtId="0" fontId="0" fillId="0" borderId="25" xfId="0" applyBorder="1" applyAlignment="1">
      <alignment vertical="center" wrapText="1"/>
    </xf>
    <xf numFmtId="0" fontId="0" fillId="0" borderId="37" xfId="0" applyBorder="1" applyAlignment="1">
      <alignment horizontal="left" vertical="center"/>
    </xf>
    <xf numFmtId="168" fontId="2" fillId="7" borderId="0" xfId="0" applyNumberFormat="1" applyFont="1" applyFill="1" applyBorder="1"/>
    <xf numFmtId="0" fontId="7" fillId="7" borderId="0" xfId="0" applyFont="1" applyFill="1" applyBorder="1" applyAlignment="1">
      <alignment wrapText="1"/>
    </xf>
    <xf numFmtId="0" fontId="14" fillId="2" borderId="3" xfId="0" applyFont="1" applyFill="1" applyBorder="1" applyAlignment="1">
      <alignment horizontal="center" vertical="center"/>
    </xf>
    <xf numFmtId="0" fontId="7" fillId="7" borderId="3" xfId="0" applyFont="1" applyFill="1" applyBorder="1" applyAlignment="1">
      <alignment vertical="center" wrapText="1"/>
    </xf>
    <xf numFmtId="0" fontId="7" fillId="7" borderId="37" xfId="0" applyFont="1" applyFill="1" applyBorder="1" applyAlignment="1">
      <alignment horizontal="center" vertical="center"/>
    </xf>
    <xf numFmtId="165" fontId="14" fillId="0" borderId="4" xfId="1" applyFont="1" applyBorder="1" applyAlignment="1">
      <alignment horizontal="center" vertical="center"/>
    </xf>
    <xf numFmtId="0" fontId="14" fillId="0" borderId="4" xfId="0" applyFont="1" applyBorder="1" applyAlignment="1">
      <alignment vertical="center"/>
    </xf>
    <xf numFmtId="0" fontId="14" fillId="0" borderId="6" xfId="0" applyFont="1" applyBorder="1" applyAlignment="1">
      <alignment horizontal="center" vertical="center"/>
    </xf>
    <xf numFmtId="0" fontId="11" fillId="7" borderId="0" xfId="2" applyFont="1" applyFill="1" applyBorder="1" applyAlignment="1">
      <alignment vertical="center" wrapText="1"/>
    </xf>
    <xf numFmtId="0" fontId="0" fillId="0" borderId="37" xfId="0" applyBorder="1" applyAlignment="1">
      <alignment vertical="center"/>
    </xf>
    <xf numFmtId="0" fontId="0" fillId="0" borderId="21" xfId="0" applyBorder="1" applyAlignment="1">
      <alignment vertical="center" wrapText="1"/>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7" fillId="0" borderId="37" xfId="0" applyFont="1" applyBorder="1" applyAlignment="1">
      <alignment vertical="center"/>
    </xf>
    <xf numFmtId="0" fontId="11" fillId="7" borderId="0" xfId="3" applyFont="1" applyFill="1" applyBorder="1" applyAlignment="1">
      <alignment vertical="center" wrapText="1"/>
    </xf>
    <xf numFmtId="0" fontId="2" fillId="7" borderId="0" xfId="0" applyFont="1" applyFill="1" applyBorder="1" applyAlignment="1">
      <alignment horizontal="center"/>
    </xf>
    <xf numFmtId="165" fontId="2" fillId="7" borderId="0" xfId="0" applyNumberFormat="1" applyFont="1" applyFill="1" applyBorder="1"/>
    <xf numFmtId="0" fontId="12" fillId="7" borderId="3" xfId="0" applyFont="1" applyFill="1" applyBorder="1" applyAlignment="1">
      <alignment vertical="center" wrapText="1"/>
    </xf>
    <xf numFmtId="0" fontId="12" fillId="7" borderId="37" xfId="0" applyFont="1" applyFill="1" applyBorder="1" applyAlignment="1">
      <alignment horizontal="center" vertical="center"/>
    </xf>
    <xf numFmtId="0" fontId="12" fillId="7" borderId="0" xfId="0" applyFont="1" applyFill="1" applyBorder="1"/>
    <xf numFmtId="0" fontId="0" fillId="0" borderId="21" xfId="0" applyBorder="1" applyAlignment="1">
      <alignment vertical="center"/>
    </xf>
    <xf numFmtId="0" fontId="0" fillId="0" borderId="21" xfId="0" applyBorder="1" applyAlignment="1">
      <alignment horizontal="center" vertical="center"/>
    </xf>
    <xf numFmtId="168" fontId="12" fillId="0" borderId="37" xfId="0" applyNumberFormat="1" applyFont="1" applyFill="1" applyBorder="1" applyAlignment="1">
      <alignment horizontal="left" vertical="center"/>
    </xf>
    <xf numFmtId="1" fontId="12" fillId="0" borderId="37" xfId="0" applyNumberFormat="1" applyFont="1" applyFill="1" applyBorder="1" applyAlignment="1">
      <alignment horizontal="center" vertical="center"/>
    </xf>
    <xf numFmtId="0" fontId="15" fillId="7" borderId="0" xfId="0" applyFont="1" applyFill="1"/>
    <xf numFmtId="0" fontId="12" fillId="7" borderId="0" xfId="0" applyFont="1" applyFill="1"/>
    <xf numFmtId="0" fontId="0" fillId="7" borderId="0" xfId="0" applyFill="1" applyAlignment="1">
      <alignment vertical="center"/>
    </xf>
    <xf numFmtId="0" fontId="0" fillId="0" borderId="37" xfId="0" applyFill="1" applyBorder="1" applyAlignment="1">
      <alignment horizontal="center" vertical="center"/>
    </xf>
    <xf numFmtId="0" fontId="2" fillId="7" borderId="29" xfId="0" applyFont="1" applyFill="1" applyBorder="1" applyAlignment="1">
      <alignment horizontal="center" vertical="center"/>
    </xf>
    <xf numFmtId="0" fontId="2" fillId="7" borderId="12" xfId="0" applyFont="1" applyFill="1" applyBorder="1" applyAlignment="1">
      <alignment horizontal="center" vertical="center"/>
    </xf>
    <xf numFmtId="168" fontId="0" fillId="7" borderId="0" xfId="1" applyNumberFormat="1" applyFont="1" applyFill="1" applyAlignment="1">
      <alignment horizontal="center" vertical="center"/>
    </xf>
    <xf numFmtId="0" fontId="0" fillId="7" borderId="4" xfId="0" applyFill="1" applyBorder="1"/>
    <xf numFmtId="0" fontId="12" fillId="7" borderId="37" xfId="0" applyFont="1" applyFill="1" applyBorder="1" applyAlignment="1">
      <alignment horizontal="left" vertical="center" wrapText="1"/>
    </xf>
    <xf numFmtId="0" fontId="12" fillId="7" borderId="37" xfId="0" applyFont="1" applyFill="1" applyBorder="1" applyAlignment="1">
      <alignment horizontal="left" wrapText="1"/>
    </xf>
    <xf numFmtId="0" fontId="2" fillId="7" borderId="0" xfId="0" applyFont="1" applyFill="1" applyBorder="1" applyAlignment="1">
      <alignment horizontal="center"/>
    </xf>
    <xf numFmtId="170" fontId="0" fillId="0" borderId="37" xfId="1" applyNumberFormat="1" applyFont="1" applyBorder="1" applyAlignment="1">
      <alignment vertical="center"/>
    </xf>
    <xf numFmtId="170" fontId="0" fillId="7" borderId="0" xfId="0" applyNumberFormat="1" applyFill="1" applyBorder="1"/>
    <xf numFmtId="168" fontId="2" fillId="2" borderId="37" xfId="0" applyNumberFormat="1" applyFont="1" applyFill="1" applyBorder="1" applyAlignment="1">
      <alignment horizontal="center" vertical="center" wrapText="1"/>
    </xf>
    <xf numFmtId="170" fontId="0" fillId="0" borderId="37" xfId="1" applyNumberFormat="1" applyFont="1" applyBorder="1" applyAlignment="1">
      <alignment horizontal="right" vertical="center"/>
    </xf>
    <xf numFmtId="170" fontId="2" fillId="2" borderId="37" xfId="0" applyNumberFormat="1" applyFont="1" applyFill="1" applyBorder="1" applyAlignment="1">
      <alignment horizontal="right"/>
    </xf>
    <xf numFmtId="170" fontId="0" fillId="0" borderId="25" xfId="1" applyNumberFormat="1" applyFont="1" applyBorder="1" applyAlignment="1">
      <alignment horizontal="right" vertical="center"/>
    </xf>
    <xf numFmtId="170" fontId="12" fillId="0" borderId="37" xfId="1" applyNumberFormat="1" applyFont="1" applyBorder="1" applyAlignment="1">
      <alignment horizontal="right" vertical="center"/>
    </xf>
    <xf numFmtId="170" fontId="9" fillId="6" borderId="37" xfId="1" applyNumberFormat="1" applyFont="1" applyFill="1" applyBorder="1" applyAlignment="1">
      <alignment horizontal="right" vertical="center"/>
    </xf>
    <xf numFmtId="170" fontId="9" fillId="6" borderId="37" xfId="1" applyNumberFormat="1" applyFont="1" applyFill="1" applyBorder="1" applyAlignment="1">
      <alignment horizontal="right"/>
    </xf>
    <xf numFmtId="170" fontId="9" fillId="8" borderId="0" xfId="0" applyNumberFormat="1" applyFont="1" applyFill="1" applyBorder="1"/>
    <xf numFmtId="170" fontId="7" fillId="7" borderId="0" xfId="0" applyNumberFormat="1" applyFont="1" applyFill="1" applyBorder="1"/>
    <xf numFmtId="170" fontId="0" fillId="0" borderId="37" xfId="0" applyNumberFormat="1" applyBorder="1" applyAlignment="1">
      <alignment horizontal="right"/>
    </xf>
    <xf numFmtId="170" fontId="0" fillId="0" borderId="37" xfId="0" applyNumberFormat="1" applyFont="1" applyBorder="1" applyAlignment="1">
      <alignment horizontal="right"/>
    </xf>
    <xf numFmtId="170" fontId="12" fillId="0" borderId="37" xfId="1" applyNumberFormat="1" applyFont="1" applyBorder="1" applyAlignment="1">
      <alignment horizontal="right"/>
    </xf>
    <xf numFmtId="170" fontId="12" fillId="0" borderId="37" xfId="0" applyNumberFormat="1" applyFont="1" applyBorder="1" applyAlignment="1">
      <alignment horizontal="right"/>
    </xf>
    <xf numFmtId="170" fontId="1" fillId="0" borderId="37" xfId="1" applyNumberFormat="1" applyFont="1" applyFill="1" applyBorder="1" applyAlignment="1">
      <alignment horizontal="right" vertical="center"/>
    </xf>
    <xf numFmtId="170" fontId="12" fillId="0" borderId="37" xfId="1" applyNumberFormat="1" applyFont="1" applyFill="1" applyBorder="1" applyAlignment="1">
      <alignment horizontal="right" vertical="center"/>
    </xf>
    <xf numFmtId="170" fontId="1" fillId="0" borderId="37" xfId="1" applyNumberFormat="1" applyFont="1" applyFill="1" applyBorder="1" applyAlignment="1">
      <alignment horizontal="right"/>
    </xf>
    <xf numFmtId="170" fontId="7" fillId="0" borderId="37" xfId="1" applyNumberFormat="1" applyFont="1" applyBorder="1" applyAlignment="1">
      <alignment horizontal="right" vertical="center"/>
    </xf>
    <xf numFmtId="170" fontId="1" fillId="0" borderId="37" xfId="1" applyNumberFormat="1" applyFont="1" applyBorder="1" applyAlignment="1">
      <alignment horizontal="right" vertical="center"/>
    </xf>
    <xf numFmtId="170" fontId="2" fillId="0" borderId="37" xfId="1" applyNumberFormat="1" applyFont="1" applyBorder="1" applyAlignment="1">
      <alignment horizontal="right" vertical="center"/>
    </xf>
    <xf numFmtId="170" fontId="0" fillId="7" borderId="0" xfId="1" applyNumberFormat="1" applyFont="1" applyFill="1" applyBorder="1"/>
    <xf numFmtId="170" fontId="0" fillId="0" borderId="37" xfId="1" applyNumberFormat="1" applyFont="1" applyBorder="1"/>
    <xf numFmtId="170" fontId="0" fillId="0" borderId="37" xfId="1" applyNumberFormat="1" applyFont="1" applyBorder="1" applyAlignment="1">
      <alignment horizontal="right"/>
    </xf>
    <xf numFmtId="170" fontId="9" fillId="6" borderId="37" xfId="0" applyNumberFormat="1" applyFont="1" applyFill="1" applyBorder="1" applyAlignment="1">
      <alignment horizontal="right"/>
    </xf>
    <xf numFmtId="168" fontId="0" fillId="7" borderId="0" xfId="0" applyNumberFormat="1" applyFill="1"/>
    <xf numFmtId="170" fontId="14" fillId="0" borderId="36" xfId="1" applyNumberFormat="1" applyFont="1" applyBorder="1" applyAlignment="1">
      <alignment horizontal="right" vertical="center"/>
    </xf>
    <xf numFmtId="170" fontId="14" fillId="2" borderId="37" xfId="0" applyNumberFormat="1" applyFont="1" applyFill="1" applyBorder="1" applyAlignment="1">
      <alignment horizontal="right"/>
    </xf>
    <xf numFmtId="170" fontId="14" fillId="0" borderId="19" xfId="1" applyNumberFormat="1" applyFont="1" applyBorder="1" applyAlignment="1">
      <alignment horizontal="right" vertical="center"/>
    </xf>
    <xf numFmtId="170" fontId="0" fillId="0" borderId="22" xfId="1" applyNumberFormat="1" applyFont="1" applyBorder="1" applyAlignment="1">
      <alignment horizontal="right" vertical="center"/>
    </xf>
    <xf numFmtId="170" fontId="0" fillId="0" borderId="19" xfId="1" applyNumberFormat="1" applyFont="1" applyBorder="1" applyAlignment="1">
      <alignment horizontal="right" vertical="center"/>
    </xf>
    <xf numFmtId="170" fontId="9" fillId="6" borderId="0" xfId="0" applyNumberFormat="1" applyFont="1" applyFill="1" applyBorder="1"/>
    <xf numFmtId="170" fontId="7" fillId="7" borderId="0" xfId="0" applyNumberFormat="1" applyFont="1" applyFill="1" applyBorder="1" applyAlignment="1">
      <alignment horizontal="right" wrapText="1"/>
    </xf>
    <xf numFmtId="170" fontId="0" fillId="7" borderId="0" xfId="0" applyNumberFormat="1" applyFill="1" applyBorder="1" applyAlignment="1">
      <alignment horizontal="right"/>
    </xf>
    <xf numFmtId="170" fontId="14" fillId="7" borderId="0" xfId="0" applyNumberFormat="1" applyFont="1" applyFill="1" applyBorder="1" applyAlignment="1">
      <alignment horizontal="right"/>
    </xf>
    <xf numFmtId="170" fontId="9" fillId="6" borderId="0" xfId="0" applyNumberFormat="1" applyFont="1" applyFill="1" applyBorder="1" applyAlignment="1">
      <alignment horizontal="right"/>
    </xf>
    <xf numFmtId="170" fontId="0" fillId="0" borderId="37" xfId="0" applyNumberFormat="1" applyFont="1" applyBorder="1" applyAlignment="1">
      <alignment vertical="center"/>
    </xf>
    <xf numFmtId="170" fontId="1" fillId="0" borderId="37" xfId="1" applyNumberFormat="1" applyFont="1" applyBorder="1" applyAlignment="1">
      <alignment vertical="center"/>
    </xf>
    <xf numFmtId="170" fontId="9" fillId="6" borderId="10" xfId="1" applyNumberFormat="1" applyFont="1" applyFill="1" applyBorder="1" applyAlignment="1">
      <alignment horizontal="right" vertical="center"/>
    </xf>
    <xf numFmtId="170" fontId="0" fillId="0" borderId="37" xfId="0" applyNumberFormat="1" applyFont="1" applyBorder="1" applyAlignment="1">
      <alignment horizontal="right" vertical="center"/>
    </xf>
    <xf numFmtId="170" fontId="7" fillId="0" borderId="37" xfId="1" applyNumberFormat="1" applyFont="1" applyBorder="1" applyAlignment="1">
      <alignment vertical="center"/>
    </xf>
    <xf numFmtId="170" fontId="12" fillId="0" borderId="37" xfId="0" applyNumberFormat="1" applyFont="1" applyFill="1" applyBorder="1" applyAlignment="1">
      <alignment horizontal="right" vertical="center"/>
    </xf>
    <xf numFmtId="170" fontId="12" fillId="7" borderId="0" xfId="1" applyNumberFormat="1" applyFont="1" applyFill="1" applyBorder="1" applyAlignment="1">
      <alignment horizontal="right"/>
    </xf>
    <xf numFmtId="170" fontId="14" fillId="7" borderId="0" xfId="0" applyNumberFormat="1" applyFont="1" applyFill="1" applyBorder="1" applyAlignment="1">
      <alignment horizontal="left"/>
    </xf>
    <xf numFmtId="170" fontId="7" fillId="7" borderId="0" xfId="0" applyNumberFormat="1" applyFont="1" applyFill="1" applyBorder="1" applyAlignment="1">
      <alignment horizontal="left" vertical="center"/>
    </xf>
    <xf numFmtId="170" fontId="2" fillId="7" borderId="0" xfId="0" applyNumberFormat="1" applyFont="1" applyFill="1" applyBorder="1" applyAlignment="1">
      <alignment horizontal="right"/>
    </xf>
    <xf numFmtId="170" fontId="0" fillId="7" borderId="0" xfId="0" applyNumberFormat="1" applyFont="1" applyFill="1" applyBorder="1" applyAlignment="1">
      <alignment horizontal="right" vertical="center"/>
    </xf>
    <xf numFmtId="170" fontId="0" fillId="7" borderId="0" xfId="0" applyNumberFormat="1" applyFill="1" applyBorder="1" applyAlignment="1">
      <alignment horizontal="right" vertical="center"/>
    </xf>
    <xf numFmtId="170" fontId="2" fillId="7" borderId="29" xfId="0" applyNumberFormat="1" applyFont="1" applyFill="1" applyBorder="1" applyAlignment="1">
      <alignment horizontal="right" vertical="center"/>
    </xf>
    <xf numFmtId="170" fontId="2" fillId="7" borderId="12" xfId="0" applyNumberFormat="1" applyFont="1" applyFill="1" applyBorder="1" applyAlignment="1">
      <alignment horizontal="right" vertical="center"/>
    </xf>
    <xf numFmtId="170" fontId="2" fillId="7" borderId="12" xfId="0" applyNumberFormat="1" applyFont="1" applyFill="1" applyBorder="1" applyAlignment="1">
      <alignment horizontal="right"/>
    </xf>
    <xf numFmtId="170" fontId="2" fillId="7" borderId="14" xfId="0" applyNumberFormat="1" applyFont="1" applyFill="1" applyBorder="1" applyAlignment="1">
      <alignment horizontal="right"/>
    </xf>
    <xf numFmtId="170" fontId="0" fillId="7" borderId="26" xfId="1" applyNumberFormat="1" applyFont="1" applyFill="1" applyBorder="1" applyAlignment="1">
      <alignment horizontal="right" vertical="center"/>
    </xf>
    <xf numFmtId="170" fontId="0" fillId="7" borderId="3" xfId="1" applyNumberFormat="1" applyFont="1" applyFill="1" applyBorder="1" applyAlignment="1">
      <alignment horizontal="right" vertical="center"/>
    </xf>
    <xf numFmtId="170" fontId="2" fillId="7" borderId="29" xfId="0" applyNumberFormat="1" applyFont="1" applyFill="1" applyBorder="1" applyAlignment="1">
      <alignment horizontal="left" vertical="center"/>
    </xf>
    <xf numFmtId="170" fontId="2" fillId="7" borderId="12" xfId="0" applyNumberFormat="1" applyFont="1" applyFill="1" applyBorder="1" applyAlignment="1">
      <alignment horizontal="left" vertical="center"/>
    </xf>
    <xf numFmtId="170" fontId="9" fillId="8" borderId="0" xfId="0" applyNumberFormat="1" applyFont="1" applyFill="1" applyBorder="1" applyAlignment="1">
      <alignment horizontal="right"/>
    </xf>
    <xf numFmtId="168" fontId="4" fillId="7" borderId="0" xfId="2" applyNumberFormat="1" applyFont="1" applyFill="1" applyBorder="1" applyAlignment="1">
      <alignment horizontal="left" vertical="center" wrapText="1"/>
    </xf>
    <xf numFmtId="168" fontId="2" fillId="7" borderId="37" xfId="0" applyNumberFormat="1" applyFont="1" applyFill="1" applyBorder="1" applyAlignment="1">
      <alignment horizontal="center" vertical="center" wrapText="1"/>
    </xf>
    <xf numFmtId="170" fontId="9" fillId="7" borderId="0" xfId="1" applyNumberFormat="1" applyFont="1" applyFill="1" applyBorder="1"/>
    <xf numFmtId="168" fontId="2" fillId="0" borderId="37" xfId="0" applyNumberFormat="1" applyFont="1" applyFill="1" applyBorder="1" applyAlignment="1">
      <alignment horizontal="center" vertical="center" wrapText="1"/>
    </xf>
    <xf numFmtId="170" fontId="0" fillId="7" borderId="25" xfId="1" applyNumberFormat="1" applyFont="1" applyFill="1" applyBorder="1" applyAlignment="1">
      <alignment vertical="center"/>
    </xf>
    <xf numFmtId="171" fontId="9" fillId="6" borderId="25" xfId="0" applyNumberFormat="1" applyFont="1" applyFill="1" applyBorder="1"/>
    <xf numFmtId="170" fontId="2" fillId="2" borderId="25" xfId="0" applyNumberFormat="1" applyFont="1" applyFill="1" applyBorder="1"/>
    <xf numFmtId="0" fontId="2" fillId="2" borderId="0" xfId="0" applyFont="1" applyFill="1" applyBorder="1" applyAlignment="1">
      <alignment horizontal="center" vertical="center"/>
    </xf>
    <xf numFmtId="168" fontId="2" fillId="2" borderId="25" xfId="0" applyNumberFormat="1" applyFont="1" applyFill="1" applyBorder="1" applyAlignment="1">
      <alignment horizontal="center" vertical="center" wrapText="1"/>
    </xf>
    <xf numFmtId="170" fontId="0" fillId="0" borderId="25" xfId="1" applyNumberFormat="1" applyFont="1" applyBorder="1" applyAlignment="1">
      <alignment vertical="center"/>
    </xf>
    <xf numFmtId="171" fontId="0" fillId="0" borderId="45" xfId="1" applyNumberFormat="1" applyFont="1" applyBorder="1" applyAlignment="1">
      <alignment vertical="center"/>
    </xf>
    <xf numFmtId="171" fontId="0" fillId="0" borderId="23" xfId="1" applyNumberFormat="1" applyFont="1" applyBorder="1" applyAlignment="1">
      <alignment vertical="center"/>
    </xf>
    <xf numFmtId="171" fontId="0" fillId="0" borderId="25" xfId="1" applyNumberFormat="1" applyFont="1" applyBorder="1" applyAlignment="1">
      <alignment vertical="center"/>
    </xf>
    <xf numFmtId="171" fontId="2" fillId="2" borderId="25" xfId="0" applyNumberFormat="1" applyFont="1" applyFill="1" applyBorder="1"/>
    <xf numFmtId="171" fontId="0" fillId="7" borderId="25" xfId="1" applyNumberFormat="1" applyFont="1" applyFill="1" applyBorder="1" applyAlignment="1">
      <alignment vertical="center"/>
    </xf>
    <xf numFmtId="170" fontId="2" fillId="2" borderId="25" xfId="0" applyNumberFormat="1" applyFont="1" applyFill="1" applyBorder="1" applyAlignment="1">
      <alignment horizontal="right"/>
    </xf>
    <xf numFmtId="170" fontId="12" fillId="0" borderId="25" xfId="0" applyNumberFormat="1" applyFont="1" applyBorder="1" applyAlignment="1">
      <alignment horizontal="right" vertical="center"/>
    </xf>
    <xf numFmtId="170" fontId="0" fillId="7" borderId="23" xfId="1" applyNumberFormat="1" applyFont="1" applyFill="1" applyBorder="1" applyAlignment="1">
      <alignment vertical="center"/>
    </xf>
    <xf numFmtId="0" fontId="0" fillId="7" borderId="5" xfId="0" applyFill="1" applyBorder="1"/>
    <xf numFmtId="0" fontId="2" fillId="2" borderId="23" xfId="0" applyFont="1" applyFill="1" applyBorder="1" applyAlignment="1">
      <alignment horizontal="center" vertical="center"/>
    </xf>
    <xf numFmtId="170" fontId="0" fillId="7" borderId="5" xfId="0" applyNumberFormat="1" applyFill="1" applyBorder="1"/>
    <xf numFmtId="0" fontId="0" fillId="7" borderId="23" xfId="0" applyFill="1" applyBorder="1" applyAlignment="1">
      <alignment horizontal="center" vertical="center"/>
    </xf>
    <xf numFmtId="171" fontId="0" fillId="7" borderId="23" xfId="1" applyNumberFormat="1" applyFont="1" applyFill="1" applyBorder="1" applyAlignment="1">
      <alignment vertical="center"/>
    </xf>
    <xf numFmtId="170" fontId="0" fillId="7" borderId="23" xfId="1" applyNumberFormat="1" applyFont="1" applyFill="1" applyBorder="1" applyAlignment="1">
      <alignment horizontal="right" vertical="center"/>
    </xf>
    <xf numFmtId="170" fontId="9" fillId="7" borderId="23" xfId="1" applyNumberFormat="1" applyFont="1" applyFill="1" applyBorder="1"/>
    <xf numFmtId="170" fontId="12" fillId="7" borderId="23" xfId="0" applyNumberFormat="1" applyFont="1" applyFill="1" applyBorder="1" applyAlignment="1">
      <alignment horizontal="right" vertical="center"/>
    </xf>
    <xf numFmtId="0" fontId="7" fillId="7" borderId="5" xfId="0" applyFont="1" applyFill="1" applyBorder="1" applyAlignment="1">
      <alignment vertical="center"/>
    </xf>
    <xf numFmtId="170" fontId="9" fillId="7" borderId="13" xfId="1" applyNumberFormat="1" applyFont="1" applyFill="1" applyBorder="1"/>
    <xf numFmtId="0" fontId="0" fillId="7" borderId="23" xfId="0" applyFill="1" applyBorder="1"/>
    <xf numFmtId="170" fontId="9" fillId="6" borderId="5" xfId="0" applyNumberFormat="1" applyFont="1" applyFill="1" applyBorder="1"/>
    <xf numFmtId="0" fontId="7" fillId="7" borderId="23" xfId="0" applyFont="1" applyFill="1" applyBorder="1" applyAlignment="1">
      <alignment vertical="center"/>
    </xf>
    <xf numFmtId="168" fontId="15" fillId="7" borderId="13" xfId="0" applyNumberFormat="1" applyFont="1" applyFill="1" applyBorder="1"/>
    <xf numFmtId="170" fontId="9" fillId="6" borderId="14" xfId="0" applyNumberFormat="1" applyFont="1" applyFill="1" applyBorder="1"/>
    <xf numFmtId="170" fontId="15" fillId="7" borderId="13" xfId="0" applyNumberFormat="1" applyFont="1" applyFill="1" applyBorder="1"/>
    <xf numFmtId="171" fontId="9" fillId="7" borderId="13" xfId="0" applyNumberFormat="1" applyFont="1" applyFill="1" applyBorder="1"/>
    <xf numFmtId="170" fontId="9" fillId="7" borderId="13" xfId="0" applyNumberFormat="1" applyFont="1" applyFill="1" applyBorder="1"/>
    <xf numFmtId="170" fontId="9" fillId="7" borderId="12" xfId="1" applyNumberFormat="1" applyFont="1" applyFill="1" applyBorder="1"/>
    <xf numFmtId="169" fontId="16" fillId="7" borderId="0" xfId="0" applyNumberFormat="1" applyFont="1" applyFill="1" applyBorder="1" applyAlignment="1">
      <alignment horizontal="center" vertical="center"/>
    </xf>
    <xf numFmtId="169" fontId="16" fillId="7" borderId="37" xfId="0" applyNumberFormat="1" applyFont="1" applyFill="1" applyBorder="1" applyAlignment="1">
      <alignment horizontal="center" vertical="center"/>
    </xf>
    <xf numFmtId="0" fontId="9" fillId="7" borderId="0" xfId="0" applyFont="1" applyFill="1" applyBorder="1" applyAlignment="1">
      <alignment horizontal="center"/>
    </xf>
    <xf numFmtId="170" fontId="1" fillId="7" borderId="23" xfId="1" applyNumberFormat="1" applyFont="1" applyFill="1" applyBorder="1" applyAlignment="1">
      <alignment horizontal="right" vertical="center"/>
    </xf>
    <xf numFmtId="170" fontId="7" fillId="7" borderId="23" xfId="1" applyNumberFormat="1" applyFont="1" applyFill="1" applyBorder="1" applyAlignment="1">
      <alignment horizontal="right" vertical="center"/>
    </xf>
    <xf numFmtId="170" fontId="0" fillId="7" borderId="5" xfId="1" applyNumberFormat="1" applyFont="1" applyFill="1" applyBorder="1"/>
    <xf numFmtId="170" fontId="14" fillId="7" borderId="23" xfId="1" applyNumberFormat="1" applyFont="1" applyFill="1" applyBorder="1" applyAlignment="1">
      <alignment horizontal="right" vertical="center"/>
    </xf>
    <xf numFmtId="170" fontId="0" fillId="7" borderId="5" xfId="0" applyNumberFormat="1" applyFill="1" applyBorder="1" applyAlignment="1">
      <alignment horizontal="right"/>
    </xf>
    <xf numFmtId="0" fontId="7" fillId="7" borderId="5" xfId="0" applyFont="1" applyFill="1" applyBorder="1" applyAlignment="1">
      <alignment wrapText="1"/>
    </xf>
    <xf numFmtId="170" fontId="7" fillId="7" borderId="5" xfId="0" applyNumberFormat="1" applyFont="1" applyFill="1" applyBorder="1" applyAlignment="1">
      <alignment horizontal="right" wrapText="1"/>
    </xf>
    <xf numFmtId="170" fontId="14" fillId="7" borderId="5" xfId="0" applyNumberFormat="1" applyFont="1" applyFill="1" applyBorder="1" applyAlignment="1">
      <alignment horizontal="right"/>
    </xf>
    <xf numFmtId="0" fontId="10" fillId="7" borderId="0" xfId="2" applyFont="1" applyFill="1" applyBorder="1" applyAlignment="1">
      <alignment horizontal="center" vertical="center" wrapText="1"/>
    </xf>
    <xf numFmtId="170" fontId="9" fillId="6" borderId="25" xfId="1" applyNumberFormat="1" applyFont="1" applyFill="1" applyBorder="1" applyAlignment="1">
      <alignment horizontal="right" vertical="center"/>
    </xf>
    <xf numFmtId="0" fontId="7" fillId="7" borderId="5" xfId="0" applyFont="1" applyFill="1" applyBorder="1"/>
    <xf numFmtId="170" fontId="7" fillId="7" borderId="5" xfId="0" applyNumberFormat="1" applyFont="1" applyFill="1" applyBorder="1"/>
    <xf numFmtId="0" fontId="10" fillId="7" borderId="0" xfId="3" applyFont="1" applyFill="1" applyBorder="1" applyAlignment="1">
      <alignment horizontal="center" vertical="center" wrapText="1"/>
    </xf>
    <xf numFmtId="170" fontId="2" fillId="7" borderId="0" xfId="0" applyNumberFormat="1" applyFont="1" applyFill="1" applyBorder="1" applyAlignment="1">
      <alignment horizontal="right" vertical="center"/>
    </xf>
    <xf numFmtId="170" fontId="14" fillId="7" borderId="5" xfId="0" applyNumberFormat="1" applyFont="1" applyFill="1" applyBorder="1" applyAlignment="1">
      <alignment horizontal="left"/>
    </xf>
    <xf numFmtId="170" fontId="7" fillId="7" borderId="5" xfId="0" applyNumberFormat="1" applyFont="1" applyFill="1" applyBorder="1" applyAlignment="1">
      <alignment horizontal="left" vertical="center"/>
    </xf>
    <xf numFmtId="170" fontId="12" fillId="7" borderId="5" xfId="1" applyNumberFormat="1" applyFont="1" applyFill="1" applyBorder="1" applyAlignment="1">
      <alignment horizontal="right"/>
    </xf>
    <xf numFmtId="170" fontId="0" fillId="7" borderId="4" xfId="0" applyNumberFormat="1" applyFill="1" applyBorder="1" applyAlignment="1">
      <alignment vertical="center"/>
    </xf>
    <xf numFmtId="0" fontId="0" fillId="7" borderId="24" xfId="0" applyFill="1" applyBorder="1"/>
    <xf numFmtId="170" fontId="0" fillId="7" borderId="35" xfId="0" applyNumberFormat="1" applyFont="1" applyFill="1" applyBorder="1" applyAlignment="1">
      <alignment horizontal="left" vertical="center" wrapText="1"/>
    </xf>
    <xf numFmtId="170" fontId="1" fillId="7" borderId="26" xfId="1" applyNumberFormat="1" applyFill="1" applyBorder="1" applyAlignment="1">
      <alignment horizontal="right" vertical="center"/>
    </xf>
    <xf numFmtId="170" fontId="1" fillId="7" borderId="3" xfId="1" applyNumberFormat="1" applyFill="1" applyBorder="1" applyAlignment="1">
      <alignment horizontal="right" vertical="center"/>
    </xf>
    <xf numFmtId="170" fontId="1" fillId="7" borderId="0" xfId="1" applyNumberFormat="1" applyFill="1" applyAlignment="1">
      <alignment horizontal="right"/>
    </xf>
    <xf numFmtId="170" fontId="0" fillId="7" borderId="24" xfId="0" applyNumberFormat="1" applyFill="1" applyBorder="1" applyAlignment="1">
      <alignment horizontal="right"/>
    </xf>
    <xf numFmtId="170" fontId="0" fillId="7" borderId="23" xfId="0" applyNumberFormat="1" applyFill="1" applyBorder="1" applyAlignment="1">
      <alignment horizontal="right"/>
    </xf>
    <xf numFmtId="170" fontId="0" fillId="7" borderId="26" xfId="0" applyNumberFormat="1" applyFont="1" applyFill="1" applyBorder="1" applyAlignment="1">
      <alignment horizontal="right" vertical="center"/>
    </xf>
    <xf numFmtId="170" fontId="0" fillId="7" borderId="3" xfId="0" applyNumberFormat="1" applyFont="1" applyFill="1" applyBorder="1" applyAlignment="1">
      <alignment horizontal="right" vertical="center"/>
    </xf>
    <xf numFmtId="170" fontId="0" fillId="7" borderId="0" xfId="0" applyNumberFormat="1" applyFill="1" applyAlignment="1">
      <alignment horizontal="right"/>
    </xf>
    <xf numFmtId="170" fontId="0" fillId="7" borderId="0" xfId="0" applyNumberFormat="1" applyFill="1" applyAlignment="1">
      <alignment horizontal="right" vertical="center"/>
    </xf>
    <xf numFmtId="170" fontId="2" fillId="7" borderId="23" xfId="0" applyNumberFormat="1" applyFont="1" applyFill="1" applyBorder="1" applyAlignment="1">
      <alignment horizontal="right"/>
    </xf>
    <xf numFmtId="170" fontId="2" fillId="2" borderId="26" xfId="1" applyNumberFormat="1" applyFont="1" applyFill="1" applyBorder="1" applyAlignment="1">
      <alignment horizontal="right" vertical="center"/>
    </xf>
    <xf numFmtId="170" fontId="2" fillId="2" borderId="3" xfId="1" applyNumberFormat="1" applyFont="1" applyFill="1" applyBorder="1" applyAlignment="1">
      <alignment horizontal="right" vertical="center"/>
    </xf>
    <xf numFmtId="170" fontId="9" fillId="9" borderId="26" xfId="1" applyNumberFormat="1" applyFont="1" applyFill="1" applyBorder="1" applyAlignment="1">
      <alignment horizontal="right" vertical="center"/>
    </xf>
    <xf numFmtId="170" fontId="0" fillId="7" borderId="4" xfId="0" applyNumberFormat="1" applyFill="1" applyBorder="1"/>
    <xf numFmtId="0" fontId="17" fillId="2" borderId="0" xfId="0" applyFont="1" applyFill="1" applyBorder="1" applyAlignment="1">
      <alignment horizontal="center" vertical="center"/>
    </xf>
    <xf numFmtId="0" fontId="12" fillId="7" borderId="4" xfId="0" applyFont="1" applyFill="1" applyBorder="1"/>
    <xf numFmtId="170" fontId="12" fillId="7" borderId="4" xfId="0" applyNumberFormat="1" applyFont="1" applyFill="1" applyBorder="1"/>
    <xf numFmtId="170" fontId="0" fillId="7" borderId="6" xfId="0" applyNumberFormat="1" applyFill="1" applyBorder="1" applyAlignment="1">
      <alignment vertical="center"/>
    </xf>
    <xf numFmtId="170" fontId="9" fillId="6" borderId="21" xfId="0" applyNumberFormat="1" applyFont="1" applyFill="1" applyBorder="1" applyAlignment="1">
      <alignment horizontal="right"/>
    </xf>
    <xf numFmtId="170" fontId="0" fillId="7" borderId="1" xfId="0" applyNumberFormat="1" applyFill="1" applyBorder="1" applyAlignment="1">
      <alignment horizontal="right"/>
    </xf>
    <xf numFmtId="170" fontId="9" fillId="6" borderId="22" xfId="0" applyNumberFormat="1" applyFont="1" applyFill="1" applyBorder="1" applyAlignment="1">
      <alignment horizontal="right" vertical="center"/>
    </xf>
    <xf numFmtId="170" fontId="9" fillId="6" borderId="21" xfId="1" applyNumberFormat="1" applyFont="1" applyFill="1" applyBorder="1" applyAlignment="1">
      <alignment horizontal="right" vertical="center"/>
    </xf>
    <xf numFmtId="0" fontId="0" fillId="7" borderId="1" xfId="0" applyFill="1" applyBorder="1"/>
    <xf numFmtId="0" fontId="13" fillId="7" borderId="23" xfId="0" applyFont="1" applyFill="1" applyBorder="1"/>
    <xf numFmtId="0" fontId="13" fillId="7" borderId="0" xfId="0" applyFont="1" applyFill="1" applyBorder="1" applyAlignment="1">
      <alignment vertical="center"/>
    </xf>
    <xf numFmtId="0" fontId="13" fillId="7" borderId="0" xfId="0" applyFont="1" applyFill="1" applyBorder="1"/>
    <xf numFmtId="170" fontId="9" fillId="6" borderId="1" xfId="1" applyNumberFormat="1" applyFont="1" applyFill="1" applyBorder="1" applyAlignment="1">
      <alignment horizontal="right" vertical="center"/>
    </xf>
    <xf numFmtId="0" fontId="2" fillId="2" borderId="37" xfId="0" applyNumberFormat="1" applyFont="1" applyFill="1" applyBorder="1" applyAlignment="1">
      <alignment horizontal="center" vertical="center" wrapText="1"/>
    </xf>
    <xf numFmtId="0" fontId="18" fillId="7" borderId="0" xfId="0" applyFont="1" applyFill="1" applyAlignment="1">
      <alignment vertical="center"/>
    </xf>
    <xf numFmtId="0" fontId="0" fillId="0" borderId="25" xfId="0" applyBorder="1" applyAlignment="1">
      <alignment horizontal="center" vertical="center"/>
    </xf>
    <xf numFmtId="170" fontId="0" fillId="10" borderId="35" xfId="0" applyNumberFormat="1" applyFont="1" applyFill="1" applyBorder="1" applyAlignment="1">
      <alignment horizontal="left" vertical="center" wrapText="1"/>
    </xf>
    <xf numFmtId="2" fontId="0" fillId="0" borderId="4" xfId="0" applyNumberFormat="1" applyBorder="1" applyAlignment="1">
      <alignment horizontal="center" vertical="center" wrapText="1"/>
    </xf>
    <xf numFmtId="170" fontId="0" fillId="11" borderId="35" xfId="0" applyNumberFormat="1" applyFont="1" applyFill="1" applyBorder="1" applyAlignment="1">
      <alignment horizontal="left" vertical="center" wrapText="1"/>
    </xf>
    <xf numFmtId="170" fontId="9" fillId="7" borderId="5" xfId="0" applyNumberFormat="1" applyFont="1" applyFill="1" applyBorder="1"/>
    <xf numFmtId="170" fontId="9" fillId="7" borderId="0" xfId="0" applyNumberFormat="1" applyFont="1" applyFill="1" applyBorder="1"/>
    <xf numFmtId="170" fontId="12" fillId="7" borderId="37" xfId="1" applyNumberFormat="1" applyFont="1" applyFill="1" applyBorder="1" applyAlignment="1">
      <alignment horizontal="right" vertical="center"/>
    </xf>
    <xf numFmtId="170" fontId="9" fillId="7" borderId="14" xfId="0" applyNumberFormat="1" applyFont="1" applyFill="1" applyBorder="1"/>
    <xf numFmtId="170" fontId="15" fillId="7" borderId="5" xfId="0" applyNumberFormat="1" applyFont="1" applyFill="1" applyBorder="1"/>
    <xf numFmtId="170" fontId="15" fillId="7" borderId="0" xfId="0" applyNumberFormat="1" applyFont="1" applyFill="1" applyBorder="1"/>
    <xf numFmtId="170" fontId="15" fillId="7" borderId="4" xfId="0" applyNumberFormat="1" applyFont="1" applyFill="1" applyBorder="1" applyAlignment="1">
      <alignment vertical="center"/>
    </xf>
    <xf numFmtId="169" fontId="19" fillId="7" borderId="37" xfId="0" applyNumberFormat="1" applyFont="1" applyFill="1" applyBorder="1" applyAlignment="1">
      <alignment horizontal="center" vertical="center"/>
    </xf>
    <xf numFmtId="0" fontId="9" fillId="7" borderId="37" xfId="0" applyNumberFormat="1" applyFont="1" applyFill="1" applyBorder="1" applyAlignment="1">
      <alignment horizontal="center" vertical="center" wrapText="1"/>
    </xf>
    <xf numFmtId="0" fontId="15" fillId="7" borderId="5" xfId="0" applyFont="1" applyFill="1" applyBorder="1"/>
    <xf numFmtId="0" fontId="15" fillId="7" borderId="0" xfId="0" applyFont="1" applyFill="1" applyBorder="1" applyAlignment="1">
      <alignment horizontal="left" vertical="center"/>
    </xf>
    <xf numFmtId="0" fontId="15" fillId="7" borderId="0" xfId="0" applyFont="1" applyFill="1" applyAlignment="1">
      <alignment horizontal="left" vertical="center"/>
    </xf>
    <xf numFmtId="0" fontId="12" fillId="7" borderId="37" xfId="0" applyFont="1" applyFill="1" applyBorder="1" applyAlignment="1">
      <alignment wrapText="1"/>
    </xf>
    <xf numFmtId="2" fontId="12" fillId="7" borderId="37" xfId="0" applyNumberFormat="1" applyFont="1" applyFill="1" applyBorder="1" applyAlignment="1">
      <alignment horizontal="center" vertical="center"/>
    </xf>
    <xf numFmtId="170" fontId="12" fillId="7" borderId="23" xfId="1" applyNumberFormat="1" applyFont="1" applyFill="1" applyBorder="1" applyAlignment="1">
      <alignment horizontal="right" vertical="center"/>
    </xf>
    <xf numFmtId="170" fontId="12" fillId="7" borderId="5" xfId="0" applyNumberFormat="1" applyFont="1" applyFill="1" applyBorder="1"/>
    <xf numFmtId="170" fontId="12" fillId="7" borderId="0" xfId="0" applyNumberFormat="1" applyFont="1" applyFill="1" applyBorder="1"/>
    <xf numFmtId="0" fontId="17" fillId="7" borderId="3" xfId="0" applyFont="1" applyFill="1" applyBorder="1" applyAlignment="1">
      <alignment horizontal="center" vertical="center"/>
    </xf>
    <xf numFmtId="170" fontId="17" fillId="7" borderId="37" xfId="0" applyNumberFormat="1" applyFont="1" applyFill="1" applyBorder="1" applyAlignment="1">
      <alignment horizontal="right"/>
    </xf>
    <xf numFmtId="0" fontId="17" fillId="7" borderId="23" xfId="0" applyFont="1" applyFill="1" applyBorder="1" applyAlignment="1">
      <alignment horizontal="center" vertical="center"/>
    </xf>
    <xf numFmtId="170" fontId="12" fillId="7" borderId="4" xfId="0" applyNumberFormat="1" applyFont="1" applyFill="1" applyBorder="1" applyAlignment="1">
      <alignment vertical="center"/>
    </xf>
    <xf numFmtId="0" fontId="17" fillId="7" borderId="0" xfId="0" applyFont="1" applyFill="1" applyBorder="1" applyAlignment="1">
      <alignment horizontal="center" vertical="center"/>
    </xf>
    <xf numFmtId="0" fontId="12" fillId="7" borderId="37" xfId="0" applyFont="1" applyFill="1" applyBorder="1" applyAlignment="1">
      <alignment vertical="center" wrapText="1"/>
    </xf>
    <xf numFmtId="0" fontId="12" fillId="7" borderId="23" xfId="0" applyFont="1" applyFill="1" applyBorder="1" applyAlignment="1">
      <alignment horizontal="center" vertical="center"/>
    </xf>
    <xf numFmtId="0" fontId="12" fillId="7" borderId="0" xfId="0" applyFont="1" applyFill="1" applyBorder="1" applyAlignment="1">
      <alignment horizontal="center" vertical="center"/>
    </xf>
    <xf numFmtId="170" fontId="12" fillId="7" borderId="37" xfId="0" applyNumberFormat="1" applyFont="1" applyFill="1" applyBorder="1" applyAlignment="1">
      <alignment horizontal="right"/>
    </xf>
    <xf numFmtId="170" fontId="17" fillId="7" borderId="21" xfId="1" applyNumberFormat="1" applyFont="1" applyFill="1" applyBorder="1" applyAlignment="1">
      <alignment horizontal="right"/>
    </xf>
    <xf numFmtId="170" fontId="17" fillId="7" borderId="23" xfId="1" applyNumberFormat="1" applyFont="1" applyFill="1" applyBorder="1"/>
    <xf numFmtId="170" fontId="17" fillId="7" borderId="5" xfId="0" applyNumberFormat="1" applyFont="1" applyFill="1" applyBorder="1"/>
    <xf numFmtId="170" fontId="17" fillId="7" borderId="0" xfId="1" applyNumberFormat="1" applyFont="1" applyFill="1" applyBorder="1"/>
    <xf numFmtId="170" fontId="17" fillId="7" borderId="0" xfId="0" applyNumberFormat="1" applyFont="1" applyFill="1" applyBorder="1" applyAlignment="1">
      <alignment horizontal="right"/>
    </xf>
    <xf numFmtId="170" fontId="17" fillId="7" borderId="0" xfId="0" applyNumberFormat="1" applyFont="1" applyFill="1" applyBorder="1"/>
    <xf numFmtId="168" fontId="17" fillId="7" borderId="0" xfId="1" applyNumberFormat="1" applyFont="1" applyFill="1" applyBorder="1"/>
    <xf numFmtId="168" fontId="12" fillId="7" borderId="0" xfId="0" applyNumberFormat="1" applyFont="1" applyFill="1" applyBorder="1"/>
    <xf numFmtId="0" fontId="17" fillId="7" borderId="0" xfId="0" applyFont="1" applyFill="1" applyBorder="1" applyAlignment="1">
      <alignment horizontal="center"/>
    </xf>
    <xf numFmtId="169" fontId="23" fillId="7" borderId="37" xfId="0" applyNumberFormat="1" applyFont="1" applyFill="1" applyBorder="1" applyAlignment="1">
      <alignment horizontal="center" vertical="center"/>
    </xf>
    <xf numFmtId="169" fontId="23" fillId="7" borderId="0" xfId="0" applyNumberFormat="1" applyFont="1" applyFill="1" applyBorder="1" applyAlignment="1">
      <alignment horizontal="center" vertical="center"/>
    </xf>
    <xf numFmtId="0" fontId="17" fillId="7" borderId="37" xfId="0" applyFont="1" applyFill="1" applyBorder="1" applyAlignment="1">
      <alignment horizontal="center" vertical="center"/>
    </xf>
    <xf numFmtId="0" fontId="17" fillId="7" borderId="37" xfId="0" applyFont="1" applyFill="1" applyBorder="1" applyAlignment="1">
      <alignment horizontal="center" vertical="center" wrapText="1"/>
    </xf>
    <xf numFmtId="168" fontId="17" fillId="7" borderId="37" xfId="0" applyNumberFormat="1" applyFont="1" applyFill="1" applyBorder="1" applyAlignment="1">
      <alignment horizontal="center" vertical="center" wrapText="1"/>
    </xf>
    <xf numFmtId="0" fontId="17" fillId="7" borderId="37" xfId="0" applyNumberFormat="1" applyFont="1" applyFill="1" applyBorder="1" applyAlignment="1">
      <alignment horizontal="center" vertical="center" wrapText="1"/>
    </xf>
    <xf numFmtId="10" fontId="12" fillId="7" borderId="5" xfId="0" applyNumberFormat="1" applyFont="1" applyFill="1" applyBorder="1" applyAlignment="1">
      <alignment horizontal="center" vertical="center"/>
    </xf>
    <xf numFmtId="10" fontId="12" fillId="7" borderId="0" xfId="0" applyNumberFormat="1" applyFont="1" applyFill="1" applyBorder="1" applyAlignment="1">
      <alignment horizontal="center" vertical="center"/>
    </xf>
    <xf numFmtId="0" fontId="12" fillId="7" borderId="5" xfId="0" applyFont="1" applyFill="1" applyBorder="1"/>
    <xf numFmtId="170" fontId="17" fillId="7" borderId="37" xfId="1" applyNumberFormat="1" applyFont="1" applyFill="1" applyBorder="1" applyAlignment="1">
      <alignment horizontal="right"/>
    </xf>
    <xf numFmtId="170" fontId="17" fillId="7" borderId="13" xfId="1" applyNumberFormat="1" applyFont="1" applyFill="1" applyBorder="1"/>
    <xf numFmtId="170" fontId="17" fillId="7" borderId="14" xfId="0" applyNumberFormat="1" applyFont="1" applyFill="1" applyBorder="1"/>
    <xf numFmtId="170" fontId="17" fillId="7" borderId="12" xfId="1" applyNumberFormat="1" applyFont="1" applyFill="1" applyBorder="1"/>
    <xf numFmtId="0" fontId="12" fillId="7" borderId="25" xfId="0" applyFont="1" applyFill="1" applyBorder="1" applyAlignment="1">
      <alignment wrapText="1"/>
    </xf>
    <xf numFmtId="170" fontId="12" fillId="7" borderId="1" xfId="0" applyNumberFormat="1" applyFont="1" applyFill="1" applyBorder="1"/>
    <xf numFmtId="170" fontId="12" fillId="7" borderId="24" xfId="0" applyNumberFormat="1" applyFont="1" applyFill="1" applyBorder="1"/>
    <xf numFmtId="0" fontId="12" fillId="7" borderId="9" xfId="0" applyFont="1" applyFill="1" applyBorder="1" applyAlignment="1">
      <alignment wrapText="1"/>
    </xf>
    <xf numFmtId="170" fontId="12" fillId="7" borderId="23" xfId="0" applyNumberFormat="1" applyFont="1" applyFill="1" applyBorder="1"/>
    <xf numFmtId="170" fontId="12" fillId="7" borderId="6" xfId="0" applyNumberFormat="1" applyFont="1" applyFill="1" applyBorder="1" applyAlignment="1">
      <alignment vertical="center"/>
    </xf>
    <xf numFmtId="170" fontId="17" fillId="7" borderId="30" xfId="1" applyNumberFormat="1" applyFont="1" applyFill="1" applyBorder="1" applyAlignment="1">
      <alignment horizontal="right"/>
    </xf>
    <xf numFmtId="170" fontId="17" fillId="7" borderId="12" xfId="0" applyNumberFormat="1" applyFont="1" applyFill="1" applyBorder="1"/>
    <xf numFmtId="0" fontId="12" fillId="7" borderId="25" xfId="0" applyFont="1" applyFill="1" applyBorder="1" applyAlignment="1">
      <alignment vertical="center" wrapText="1"/>
    </xf>
    <xf numFmtId="170" fontId="17" fillId="7" borderId="12" xfId="1" applyNumberFormat="1" applyFont="1" applyFill="1" applyBorder="1" applyAlignment="1">
      <alignment horizontal="right"/>
    </xf>
    <xf numFmtId="170" fontId="12" fillId="7" borderId="37" xfId="1" applyNumberFormat="1" applyFont="1" applyFill="1" applyBorder="1" applyAlignment="1">
      <alignment horizontal="center" vertical="center"/>
    </xf>
    <xf numFmtId="167" fontId="12" fillId="7" borderId="37" xfId="0" applyNumberFormat="1" applyFont="1" applyFill="1" applyBorder="1" applyAlignment="1">
      <alignment horizontal="center" vertical="center"/>
    </xf>
    <xf numFmtId="0" fontId="12" fillId="7" borderId="37" xfId="0" applyFont="1" applyFill="1" applyBorder="1" applyAlignment="1">
      <alignment horizontal="left" vertical="center"/>
    </xf>
    <xf numFmtId="0" fontId="12" fillId="7" borderId="41" xfId="0" applyFont="1" applyFill="1" applyBorder="1" applyAlignment="1">
      <alignment horizontal="left" wrapText="1"/>
    </xf>
    <xf numFmtId="168" fontId="12" fillId="7" borderId="0" xfId="0" applyNumberFormat="1" applyFont="1" applyFill="1"/>
    <xf numFmtId="170" fontId="17" fillId="6" borderId="1" xfId="1" applyNumberFormat="1" applyFont="1" applyFill="1" applyBorder="1"/>
    <xf numFmtId="170" fontId="17" fillId="6" borderId="5" xfId="0" applyNumberFormat="1" applyFont="1" applyFill="1" applyBorder="1"/>
    <xf numFmtId="168" fontId="12" fillId="7" borderId="23" xfId="0" applyNumberFormat="1" applyFont="1" applyFill="1" applyBorder="1"/>
    <xf numFmtId="0" fontId="12" fillId="6" borderId="0" xfId="0" applyFont="1" applyFill="1"/>
    <xf numFmtId="170" fontId="17" fillId="8" borderId="0" xfId="4" applyNumberFormat="1" applyFont="1" applyFill="1" applyBorder="1"/>
    <xf numFmtId="170" fontId="17" fillId="8" borderId="0" xfId="0" applyNumberFormat="1" applyFont="1" applyFill="1" applyBorder="1"/>
    <xf numFmtId="0" fontId="12" fillId="8" borderId="0" xfId="0" applyFont="1" applyFill="1" applyBorder="1"/>
    <xf numFmtId="0" fontId="12" fillId="7" borderId="0" xfId="0" applyFont="1" applyFill="1" applyBorder="1" applyAlignment="1">
      <alignment vertical="center" wrapText="1"/>
    </xf>
    <xf numFmtId="0" fontId="12" fillId="7" borderId="0" xfId="0" applyFont="1" applyFill="1" applyBorder="1" applyAlignment="1">
      <alignment horizontal="left" vertical="center" wrapText="1"/>
    </xf>
    <xf numFmtId="0" fontId="12" fillId="7" borderId="0" xfId="0" applyFont="1" applyFill="1" applyBorder="1" applyAlignment="1">
      <alignment wrapText="1"/>
    </xf>
    <xf numFmtId="165" fontId="17" fillId="7" borderId="0" xfId="1" applyFont="1" applyFill="1" applyBorder="1"/>
    <xf numFmtId="0" fontId="20" fillId="7" borderId="0" xfId="2"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3" xfId="0" applyFont="1" applyFill="1" applyBorder="1"/>
    <xf numFmtId="0" fontId="12" fillId="7" borderId="12" xfId="0" applyFont="1" applyFill="1" applyBorder="1" applyAlignment="1">
      <alignment horizontal="center" vertical="center"/>
    </xf>
    <xf numFmtId="170" fontId="12" fillId="7" borderId="12" xfId="1" applyNumberFormat="1" applyFont="1" applyFill="1" applyBorder="1" applyAlignment="1">
      <alignment horizontal="right" vertical="center"/>
    </xf>
    <xf numFmtId="170" fontId="17" fillId="7" borderId="37" xfId="0" applyNumberFormat="1" applyFont="1" applyFill="1" applyBorder="1" applyAlignment="1">
      <alignment horizontal="right" vertical="center"/>
    </xf>
    <xf numFmtId="0" fontId="12" fillId="7" borderId="0" xfId="0" applyFont="1" applyFill="1" applyBorder="1" applyAlignment="1">
      <alignment vertical="center"/>
    </xf>
    <xf numFmtId="0" fontId="12" fillId="7" borderId="0" xfId="0" applyFont="1" applyFill="1" applyAlignment="1">
      <alignment vertical="center"/>
    </xf>
    <xf numFmtId="170" fontId="17" fillId="7" borderId="37" xfId="1" applyNumberFormat="1" applyFont="1" applyFill="1" applyBorder="1" applyAlignment="1">
      <alignment horizontal="right" vertical="center"/>
    </xf>
    <xf numFmtId="170" fontId="12" fillId="7" borderId="37" xfId="4" applyNumberFormat="1" applyFont="1" applyFill="1" applyBorder="1" applyAlignment="1">
      <alignment horizontal="right" vertical="center"/>
    </xf>
    <xf numFmtId="170" fontId="12" fillId="7" borderId="37" xfId="1" applyNumberFormat="1" applyFont="1" applyFill="1" applyBorder="1" applyAlignment="1">
      <alignment vertical="center"/>
    </xf>
    <xf numFmtId="170" fontId="12" fillId="7" borderId="23" xfId="1" applyNumberFormat="1" applyFont="1" applyFill="1" applyBorder="1" applyAlignment="1">
      <alignment vertical="center"/>
    </xf>
    <xf numFmtId="170" fontId="17" fillId="7" borderId="37" xfId="0" applyNumberFormat="1" applyFont="1" applyFill="1" applyBorder="1"/>
    <xf numFmtId="170" fontId="12" fillId="7" borderId="37" xfId="0" applyNumberFormat="1" applyFont="1" applyFill="1" applyBorder="1"/>
    <xf numFmtId="170" fontId="17" fillId="7" borderId="37" xfId="1" applyNumberFormat="1" applyFont="1" applyFill="1" applyBorder="1"/>
    <xf numFmtId="170" fontId="12" fillId="7" borderId="37" xfId="1" applyNumberFormat="1" applyFont="1" applyFill="1" applyBorder="1"/>
    <xf numFmtId="0" fontId="12" fillId="7" borderId="16" xfId="0" applyFont="1" applyFill="1" applyBorder="1" applyAlignment="1">
      <alignment vertical="center" wrapText="1"/>
    </xf>
    <xf numFmtId="0" fontId="12" fillId="7" borderId="17" xfId="0" applyFont="1" applyFill="1" applyBorder="1" applyAlignment="1">
      <alignment horizontal="left" vertical="center" wrapText="1"/>
    </xf>
    <xf numFmtId="0" fontId="12" fillId="7" borderId="17" xfId="0" applyFont="1" applyFill="1" applyBorder="1" applyAlignment="1">
      <alignment horizontal="center" vertical="center"/>
    </xf>
    <xf numFmtId="0" fontId="12" fillId="7" borderId="17" xfId="0" applyFont="1" applyFill="1" applyBorder="1" applyAlignment="1">
      <alignment wrapText="1"/>
    </xf>
    <xf numFmtId="0" fontId="12" fillId="7" borderId="17" xfId="0" applyFont="1" applyFill="1" applyBorder="1"/>
    <xf numFmtId="168" fontId="12" fillId="7" borderId="23" xfId="0" applyNumberFormat="1" applyFont="1" applyFill="1" applyBorder="1" applyAlignment="1">
      <alignment horizontal="center" vertical="center" wrapText="1"/>
    </xf>
    <xf numFmtId="170" fontId="17" fillId="7" borderId="22" xfId="1" applyNumberFormat="1" applyFont="1" applyFill="1" applyBorder="1"/>
    <xf numFmtId="170" fontId="12" fillId="7" borderId="5" xfId="1" applyNumberFormat="1" applyFont="1" applyFill="1" applyBorder="1"/>
    <xf numFmtId="170" fontId="12" fillId="7" borderId="28" xfId="1" applyNumberFormat="1" applyFont="1" applyFill="1" applyBorder="1"/>
    <xf numFmtId="170" fontId="12" fillId="7" borderId="46" xfId="1" applyNumberFormat="1" applyFont="1" applyFill="1" applyBorder="1"/>
    <xf numFmtId="170" fontId="12" fillId="7" borderId="0" xfId="1" applyNumberFormat="1" applyFont="1" applyFill="1" applyBorder="1"/>
    <xf numFmtId="0" fontId="12" fillId="7" borderId="0" xfId="0" applyFont="1" applyFill="1" applyBorder="1" applyAlignment="1">
      <alignment horizontal="left" vertical="center"/>
    </xf>
    <xf numFmtId="168" fontId="12" fillId="7" borderId="0" xfId="1" applyNumberFormat="1" applyFont="1" applyFill="1" applyBorder="1"/>
    <xf numFmtId="0" fontId="0" fillId="0" borderId="37" xfId="0" applyFill="1" applyBorder="1" applyAlignment="1">
      <alignment vertical="center" wrapText="1"/>
    </xf>
    <xf numFmtId="170" fontId="0" fillId="7" borderId="27" xfId="0" applyNumberFormat="1" applyFont="1" applyFill="1" applyBorder="1" applyAlignment="1">
      <alignment vertical="center" wrapText="1"/>
    </xf>
    <xf numFmtId="170" fontId="0" fillId="7" borderId="28" xfId="0" applyNumberFormat="1" applyFont="1" applyFill="1" applyBorder="1" applyAlignment="1">
      <alignment vertical="center" wrapText="1"/>
    </xf>
    <xf numFmtId="170" fontId="0" fillId="7" borderId="29" xfId="0" applyNumberFormat="1" applyFont="1" applyFill="1" applyBorder="1" applyAlignment="1">
      <alignment vertical="center" wrapText="1"/>
    </xf>
    <xf numFmtId="170" fontId="0" fillId="12" borderId="35" xfId="0" applyNumberFormat="1" applyFont="1" applyFill="1" applyBorder="1" applyAlignment="1">
      <alignment horizontal="left" vertical="center" wrapText="1"/>
    </xf>
    <xf numFmtId="170" fontId="0" fillId="13" borderId="35" xfId="0" applyNumberFormat="1" applyFont="1" applyFill="1" applyBorder="1" applyAlignment="1">
      <alignment horizontal="left" vertical="center" wrapText="1"/>
    </xf>
    <xf numFmtId="0" fontId="12" fillId="0" borderId="37" xfId="0" applyFont="1" applyBorder="1" applyAlignment="1">
      <alignment horizontal="left" vertical="center"/>
    </xf>
    <xf numFmtId="0" fontId="17" fillId="2" borderId="3" xfId="0" applyFont="1" applyFill="1" applyBorder="1" applyAlignment="1">
      <alignment horizontal="center" vertical="center"/>
    </xf>
    <xf numFmtId="172" fontId="0" fillId="0" borderId="0" xfId="0" applyNumberFormat="1"/>
    <xf numFmtId="170" fontId="0" fillId="14" borderId="26" xfId="0" applyNumberFormat="1" applyFill="1" applyBorder="1" applyAlignment="1">
      <alignment horizontal="left" vertical="center" wrapText="1"/>
    </xf>
    <xf numFmtId="170" fontId="12" fillId="14" borderId="26" xfId="0" applyNumberFormat="1" applyFont="1" applyFill="1" applyBorder="1" applyAlignment="1">
      <alignment horizontal="left" vertical="center" wrapText="1"/>
    </xf>
    <xf numFmtId="170" fontId="2" fillId="2" borderId="1" xfId="0" applyNumberFormat="1" applyFont="1" applyFill="1" applyBorder="1" applyAlignment="1">
      <alignment horizontal="left" vertical="center" wrapText="1"/>
    </xf>
    <xf numFmtId="170" fontId="2" fillId="2" borderId="2" xfId="0" applyNumberFormat="1" applyFont="1" applyFill="1" applyBorder="1" applyAlignment="1">
      <alignment horizontal="left" vertical="center" wrapText="1"/>
    </xf>
    <xf numFmtId="170" fontId="2" fillId="2" borderId="2" xfId="1" applyNumberFormat="1" applyFont="1" applyFill="1" applyBorder="1" applyAlignment="1">
      <alignment horizontal="right" vertical="center"/>
    </xf>
    <xf numFmtId="170" fontId="0" fillId="14" borderId="13" xfId="0" applyNumberFormat="1" applyFill="1" applyBorder="1" applyAlignment="1">
      <alignment horizontal="left" vertical="center" wrapText="1"/>
    </xf>
    <xf numFmtId="170" fontId="9" fillId="9" borderId="0" xfId="0" applyNumberFormat="1" applyFont="1" applyFill="1" applyBorder="1" applyAlignment="1">
      <alignment horizontal="right"/>
    </xf>
    <xf numFmtId="170" fontId="0" fillId="7" borderId="15" xfId="0" applyNumberFormat="1" applyFill="1" applyBorder="1" applyAlignment="1">
      <alignment vertical="center"/>
    </xf>
    <xf numFmtId="170" fontId="0" fillId="7" borderId="1" xfId="1" applyNumberFormat="1" applyFont="1" applyFill="1" applyBorder="1" applyAlignment="1">
      <alignment vertical="center"/>
    </xf>
    <xf numFmtId="0" fontId="0" fillId="7" borderId="2" xfId="0" applyFill="1" applyBorder="1"/>
    <xf numFmtId="0" fontId="0" fillId="7" borderId="14" xfId="0" applyFill="1" applyBorder="1"/>
    <xf numFmtId="0" fontId="0" fillId="7" borderId="13" xfId="0" applyFill="1" applyBorder="1"/>
    <xf numFmtId="170" fontId="0" fillId="7" borderId="1" xfId="1" applyNumberFormat="1" applyFont="1" applyFill="1" applyBorder="1" applyAlignment="1">
      <alignment horizontal="right" vertical="center"/>
    </xf>
    <xf numFmtId="170" fontId="0" fillId="7" borderId="13" xfId="1" applyNumberFormat="1" applyFont="1" applyFill="1" applyBorder="1" applyAlignment="1">
      <alignment horizontal="right" vertical="center"/>
    </xf>
    <xf numFmtId="0" fontId="0" fillId="0" borderId="3" xfId="0" applyFill="1" applyBorder="1" applyAlignment="1">
      <alignment vertical="center" wrapText="1"/>
    </xf>
    <xf numFmtId="173" fontId="0" fillId="0" borderId="37" xfId="1" applyNumberFormat="1" applyFont="1" applyBorder="1" applyAlignment="1">
      <alignment horizontal="right" vertical="center"/>
    </xf>
    <xf numFmtId="174" fontId="0" fillId="0" borderId="37" xfId="1" applyNumberFormat="1" applyFont="1" applyBorder="1" applyAlignment="1">
      <alignment horizontal="right" vertical="center"/>
    </xf>
    <xf numFmtId="173" fontId="0" fillId="15" borderId="37" xfId="1" applyNumberFormat="1" applyFont="1" applyFill="1" applyBorder="1" applyAlignment="1">
      <alignment horizontal="right" vertical="center"/>
    </xf>
    <xf numFmtId="173" fontId="0" fillId="6" borderId="37" xfId="1" applyNumberFormat="1" applyFont="1" applyFill="1" applyBorder="1" applyAlignment="1">
      <alignment horizontal="right" vertical="center"/>
    </xf>
    <xf numFmtId="173" fontId="0" fillId="2" borderId="37" xfId="1" applyNumberFormat="1" applyFont="1" applyFill="1" applyBorder="1" applyAlignment="1">
      <alignment horizontal="right" vertical="center"/>
    </xf>
    <xf numFmtId="173" fontId="15" fillId="16" borderId="37" xfId="1" applyNumberFormat="1" applyFont="1" applyFill="1" applyBorder="1" applyAlignment="1">
      <alignment horizontal="right" vertical="center"/>
    </xf>
    <xf numFmtId="173" fontId="0" fillId="17" borderId="37" xfId="1" applyNumberFormat="1" applyFont="1" applyFill="1" applyBorder="1" applyAlignment="1">
      <alignment horizontal="right" vertical="center"/>
    </xf>
    <xf numFmtId="1" fontId="12" fillId="0" borderId="37" xfId="0" applyNumberFormat="1" applyFont="1" applyBorder="1" applyAlignment="1">
      <alignment horizontal="center" vertical="center"/>
    </xf>
    <xf numFmtId="173" fontId="9" fillId="6" borderId="37" xfId="1" applyNumberFormat="1" applyFont="1" applyFill="1" applyBorder="1" applyAlignment="1">
      <alignment horizontal="right" vertical="center"/>
    </xf>
    <xf numFmtId="175" fontId="0" fillId="0" borderId="0" xfId="0" applyNumberFormat="1"/>
    <xf numFmtId="173" fontId="9" fillId="18" borderId="37" xfId="1" applyNumberFormat="1" applyFont="1" applyFill="1" applyBorder="1" applyAlignment="1">
      <alignment horizontal="right" vertical="center"/>
    </xf>
    <xf numFmtId="0" fontId="0" fillId="7" borderId="0" xfId="0" applyFill="1" applyBorder="1" applyAlignment="1">
      <alignment horizontal="center" vertical="center"/>
    </xf>
    <xf numFmtId="0" fontId="2" fillId="7" borderId="0" xfId="0"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5" xfId="0" applyBorder="1" applyAlignment="1">
      <alignment horizontal="center" vertical="center"/>
    </xf>
    <xf numFmtId="0" fontId="0" fillId="0" borderId="21" xfId="0" applyBorder="1" applyAlignment="1">
      <alignment horizontal="left" vertical="center" wrapText="1"/>
    </xf>
    <xf numFmtId="0" fontId="0" fillId="7" borderId="23" xfId="0" applyFill="1" applyBorder="1" applyAlignment="1">
      <alignment horizontal="center" vertical="center"/>
    </xf>
    <xf numFmtId="170" fontId="0" fillId="13" borderId="27" xfId="0" applyNumberFormat="1" applyFont="1" applyFill="1" applyBorder="1" applyAlignment="1">
      <alignment horizontal="left" vertical="center" wrapText="1"/>
    </xf>
    <xf numFmtId="173" fontId="2" fillId="15" borderId="37" xfId="1" applyNumberFormat="1" applyFont="1" applyFill="1" applyBorder="1" applyAlignment="1">
      <alignment horizontal="right" vertical="center"/>
    </xf>
    <xf numFmtId="173" fontId="2" fillId="6" borderId="37" xfId="1" applyNumberFormat="1" applyFont="1" applyFill="1" applyBorder="1" applyAlignment="1">
      <alignment horizontal="right" vertical="center"/>
    </xf>
    <xf numFmtId="173" fontId="26" fillId="8" borderId="37" xfId="1" applyNumberFormat="1" applyFont="1" applyFill="1" applyBorder="1" applyAlignment="1">
      <alignment horizontal="right" vertical="center"/>
    </xf>
    <xf numFmtId="173" fontId="26" fillId="9" borderId="37" xfId="1" applyNumberFormat="1" applyFont="1" applyFill="1" applyBorder="1" applyAlignment="1">
      <alignment horizontal="right" vertical="center"/>
    </xf>
    <xf numFmtId="170" fontId="0" fillId="10" borderId="37" xfId="0" applyNumberFormat="1" applyFont="1" applyFill="1" applyBorder="1" applyAlignment="1">
      <alignment horizontal="left" vertical="center" wrapText="1"/>
    </xf>
    <xf numFmtId="170" fontId="1" fillId="7" borderId="37" xfId="1" applyNumberFormat="1" applyFill="1" applyBorder="1" applyAlignment="1">
      <alignment horizontal="right" vertical="center"/>
    </xf>
    <xf numFmtId="0" fontId="21" fillId="14" borderId="0" xfId="3" applyFont="1" applyFill="1" applyBorder="1" applyAlignment="1">
      <alignment horizontal="left" vertical="center" wrapText="1"/>
    </xf>
    <xf numFmtId="0" fontId="0" fillId="19" borderId="0" xfId="0" applyFill="1" applyBorder="1"/>
    <xf numFmtId="168" fontId="12" fillId="0" borderId="37" xfId="0" applyNumberFormat="1" applyFont="1" applyFill="1" applyBorder="1" applyAlignment="1">
      <alignment horizontal="center" vertical="center" wrapText="1"/>
    </xf>
    <xf numFmtId="44" fontId="0" fillId="0" borderId="0" xfId="0" applyNumberFormat="1"/>
    <xf numFmtId="0" fontId="0" fillId="0" borderId="37" xfId="0" applyFill="1" applyBorder="1" applyAlignment="1">
      <alignment horizontal="left" vertical="center" wrapText="1"/>
    </xf>
    <xf numFmtId="174" fontId="0" fillId="0" borderId="37" xfId="1" applyNumberFormat="1" applyFont="1" applyFill="1" applyBorder="1" applyAlignment="1">
      <alignment horizontal="right" vertical="center"/>
    </xf>
    <xf numFmtId="168" fontId="0" fillId="0" borderId="0" xfId="1" applyNumberFormat="1" applyFont="1"/>
    <xf numFmtId="176" fontId="0" fillId="0" borderId="0" xfId="0" applyNumberFormat="1"/>
    <xf numFmtId="173" fontId="0" fillId="0" borderId="37" xfId="1" applyNumberFormat="1" applyFont="1" applyFill="1" applyBorder="1" applyAlignment="1">
      <alignment horizontal="right" vertical="center"/>
    </xf>
    <xf numFmtId="0" fontId="12" fillId="0" borderId="37" xfId="0" applyFont="1" applyFill="1" applyBorder="1" applyAlignment="1">
      <alignment vertical="center" wrapText="1"/>
    </xf>
    <xf numFmtId="165" fontId="0" fillId="0" borderId="0" xfId="0" applyNumberFormat="1"/>
    <xf numFmtId="173" fontId="26" fillId="6" borderId="37" xfId="1" applyNumberFormat="1" applyFont="1" applyFill="1" applyBorder="1" applyAlignment="1">
      <alignment horizontal="right" vertical="center"/>
    </xf>
    <xf numFmtId="10" fontId="0" fillId="0" borderId="0" xfId="0" applyNumberFormat="1"/>
    <xf numFmtId="170" fontId="13" fillId="10" borderId="27" xfId="0" applyNumberFormat="1" applyFont="1" applyFill="1" applyBorder="1" applyAlignment="1">
      <alignment vertical="center" wrapText="1"/>
    </xf>
    <xf numFmtId="170" fontId="13" fillId="10" borderId="23" xfId="0" applyNumberFormat="1" applyFont="1" applyFill="1" applyBorder="1" applyAlignment="1">
      <alignment vertical="center" wrapText="1"/>
    </xf>
    <xf numFmtId="170" fontId="13" fillId="10" borderId="29" xfId="0" applyNumberFormat="1" applyFont="1" applyFill="1" applyBorder="1" applyAlignment="1">
      <alignment vertical="center" wrapText="1"/>
    </xf>
    <xf numFmtId="170" fontId="13" fillId="10" borderId="28" xfId="0" applyNumberFormat="1" applyFont="1" applyFill="1" applyBorder="1" applyAlignment="1">
      <alignment horizontal="center" vertical="center" wrapText="1"/>
    </xf>
    <xf numFmtId="173" fontId="2" fillId="17" borderId="37" xfId="1" applyNumberFormat="1" applyFont="1" applyFill="1" applyBorder="1" applyAlignment="1">
      <alignment horizontal="right" vertical="center"/>
    </xf>
    <xf numFmtId="173" fontId="0" fillId="0" borderId="21" xfId="1" applyNumberFormat="1" applyFont="1" applyBorder="1" applyAlignment="1">
      <alignment horizontal="right" vertical="center"/>
    </xf>
    <xf numFmtId="173" fontId="2" fillId="6" borderId="30" xfId="1" applyNumberFormat="1" applyFont="1" applyFill="1" applyBorder="1" applyAlignment="1">
      <alignment horizontal="right" vertical="center"/>
    </xf>
    <xf numFmtId="173" fontId="0" fillId="7" borderId="0" xfId="1" applyNumberFormat="1" applyFont="1" applyFill="1" applyBorder="1" applyAlignment="1">
      <alignment horizontal="right" vertical="center"/>
    </xf>
    <xf numFmtId="173" fontId="0" fillId="7" borderId="21" xfId="1" applyNumberFormat="1" applyFont="1" applyFill="1" applyBorder="1" applyAlignment="1">
      <alignment horizontal="right" vertical="center"/>
    </xf>
    <xf numFmtId="0" fontId="0" fillId="0" borderId="0" xfId="0" applyAlignment="1">
      <alignment horizontal="center"/>
    </xf>
    <xf numFmtId="170" fontId="34" fillId="7" borderId="50" xfId="1" applyNumberFormat="1" applyFont="1" applyFill="1" applyBorder="1" applyAlignment="1">
      <alignment horizontal="center" vertical="center"/>
    </xf>
    <xf numFmtId="170" fontId="34" fillId="7" borderId="4" xfId="1" applyNumberFormat="1" applyFont="1" applyFill="1" applyBorder="1" applyAlignment="1">
      <alignment horizontal="center" vertical="center"/>
    </xf>
    <xf numFmtId="170" fontId="34" fillId="7" borderId="15" xfId="1" applyNumberFormat="1" applyFont="1" applyFill="1" applyBorder="1" applyAlignment="1">
      <alignment horizontal="center" vertical="center"/>
    </xf>
    <xf numFmtId="170" fontId="35" fillId="2" borderId="26" xfId="0" applyNumberFormat="1" applyFont="1" applyFill="1" applyBorder="1" applyAlignment="1">
      <alignment horizontal="center" vertical="center" wrapText="1"/>
    </xf>
    <xf numFmtId="170" fontId="34" fillId="7" borderId="59" xfId="1" applyNumberFormat="1" applyFont="1" applyFill="1" applyBorder="1" applyAlignment="1">
      <alignment horizontal="center" vertical="center"/>
    </xf>
    <xf numFmtId="170" fontId="29" fillId="9" borderId="25" xfId="1" applyNumberFormat="1" applyFont="1" applyFill="1" applyBorder="1" applyAlignment="1">
      <alignment horizontal="center" vertical="center"/>
    </xf>
    <xf numFmtId="170" fontId="34" fillId="7" borderId="60" xfId="1" applyNumberFormat="1" applyFont="1" applyFill="1" applyBorder="1" applyAlignment="1">
      <alignment horizontal="center" vertical="center"/>
    </xf>
    <xf numFmtId="170" fontId="34" fillId="7" borderId="51" xfId="1" applyNumberFormat="1" applyFont="1" applyFill="1" applyBorder="1" applyAlignment="1">
      <alignment horizontal="center" vertical="center"/>
    </xf>
    <xf numFmtId="170" fontId="34" fillId="7" borderId="53" xfId="1" applyNumberFormat="1" applyFont="1" applyFill="1" applyBorder="1" applyAlignment="1">
      <alignment horizontal="center" vertical="center"/>
    </xf>
    <xf numFmtId="170" fontId="34" fillId="7" borderId="7" xfId="1" applyNumberFormat="1" applyFont="1" applyFill="1" applyBorder="1" applyAlignment="1">
      <alignment horizontal="center" vertical="center"/>
    </xf>
    <xf numFmtId="170" fontId="34" fillId="2" borderId="2" xfId="1" applyNumberFormat="1" applyFont="1" applyFill="1" applyBorder="1" applyAlignment="1">
      <alignment horizontal="center" vertical="center"/>
    </xf>
    <xf numFmtId="170" fontId="34" fillId="2" borderId="3" xfId="1" applyNumberFormat="1" applyFont="1" applyFill="1" applyBorder="1" applyAlignment="1">
      <alignment horizontal="center" vertical="center"/>
    </xf>
    <xf numFmtId="170" fontId="34" fillId="2" borderId="26" xfId="1" applyNumberFormat="1" applyFont="1" applyFill="1" applyBorder="1" applyAlignment="1">
      <alignment horizontal="center" vertical="center"/>
    </xf>
    <xf numFmtId="170" fontId="31" fillId="0" borderId="54" xfId="0" applyNumberFormat="1" applyFont="1" applyFill="1" applyBorder="1" applyAlignment="1">
      <alignment horizontal="left" vertical="center" wrapText="1"/>
    </xf>
    <xf numFmtId="170" fontId="31" fillId="0" borderId="53" xfId="0" applyNumberFormat="1" applyFont="1" applyFill="1" applyBorder="1" applyAlignment="1">
      <alignment horizontal="left" vertical="center" wrapText="1"/>
    </xf>
    <xf numFmtId="170" fontId="31" fillId="0" borderId="27" xfId="1" applyNumberFormat="1" applyFont="1" applyFill="1" applyBorder="1" applyAlignment="1">
      <alignment horizontal="center" vertical="center" wrapText="1"/>
    </xf>
    <xf numFmtId="170" fontId="31" fillId="0" borderId="52" xfId="0" applyNumberFormat="1" applyFont="1" applyFill="1" applyBorder="1" applyAlignment="1">
      <alignment horizontal="left" vertical="center" wrapText="1"/>
    </xf>
    <xf numFmtId="170" fontId="34" fillId="2" borderId="24" xfId="1" applyNumberFormat="1" applyFont="1" applyFill="1" applyBorder="1" applyAlignment="1">
      <alignment horizontal="center" vertical="center"/>
    </xf>
    <xf numFmtId="170" fontId="29" fillId="9" borderId="37" xfId="1" applyNumberFormat="1" applyFont="1" applyFill="1" applyBorder="1" applyAlignment="1">
      <alignment horizontal="center" vertical="center"/>
    </xf>
    <xf numFmtId="170" fontId="31" fillId="0" borderId="54" xfId="1" applyNumberFormat="1" applyFont="1" applyFill="1" applyBorder="1" applyAlignment="1">
      <alignment horizontal="left" vertical="center" wrapText="1"/>
    </xf>
    <xf numFmtId="170" fontId="31" fillId="0" borderId="4" xfId="0" applyNumberFormat="1" applyFont="1" applyFill="1" applyBorder="1" applyAlignment="1">
      <alignment horizontal="left" vertical="center" wrapText="1"/>
    </xf>
    <xf numFmtId="170" fontId="31" fillId="0" borderId="50" xfId="0" applyNumberFormat="1" applyFont="1" applyFill="1" applyBorder="1" applyAlignment="1">
      <alignment horizontal="left" vertical="center" wrapText="1"/>
    </xf>
    <xf numFmtId="170" fontId="31" fillId="0" borderId="15" xfId="0" applyNumberFormat="1" applyFont="1" applyFill="1" applyBorder="1" applyAlignment="1">
      <alignment horizontal="left" vertical="center" wrapText="1"/>
    </xf>
    <xf numFmtId="170" fontId="34" fillId="7" borderId="56" xfId="1" applyNumberFormat="1" applyFont="1" applyFill="1" applyBorder="1" applyAlignment="1">
      <alignment horizontal="center" vertical="center"/>
    </xf>
    <xf numFmtId="170" fontId="0" fillId="0" borderId="26" xfId="1" applyNumberFormat="1" applyFont="1" applyFill="1" applyBorder="1" applyAlignment="1">
      <alignment horizontal="right" vertical="center"/>
    </xf>
    <xf numFmtId="170" fontId="0" fillId="0" borderId="3" xfId="1" applyNumberFormat="1" applyFont="1" applyFill="1" applyBorder="1" applyAlignment="1">
      <alignment horizontal="right" vertical="center"/>
    </xf>
    <xf numFmtId="170" fontId="0" fillId="0" borderId="0" xfId="0" applyNumberFormat="1"/>
    <xf numFmtId="170" fontId="31" fillId="0" borderId="56" xfId="0" applyNumberFormat="1" applyFont="1" applyFill="1" applyBorder="1" applyAlignment="1">
      <alignment horizontal="left" vertical="center" wrapText="1"/>
    </xf>
    <xf numFmtId="0" fontId="36" fillId="20" borderId="43" xfId="0" applyFont="1" applyFill="1" applyBorder="1" applyAlignment="1">
      <alignment horizontal="center" vertical="center" wrapText="1"/>
    </xf>
    <xf numFmtId="0" fontId="36" fillId="20" borderId="16" xfId="0" applyFont="1" applyFill="1" applyBorder="1" applyAlignment="1">
      <alignment horizontal="center" vertical="center"/>
    </xf>
    <xf numFmtId="0" fontId="39" fillId="0" borderId="0" xfId="0" applyFont="1"/>
    <xf numFmtId="0" fontId="40" fillId="0" borderId="4" xfId="0" applyFont="1" applyBorder="1" applyAlignment="1">
      <alignment horizontal="justify" vertical="center" wrapText="1"/>
    </xf>
    <xf numFmtId="0" fontId="40" fillId="0" borderId="4" xfId="0" applyFont="1" applyBorder="1" applyAlignment="1">
      <alignment horizontal="center" vertical="center" wrapText="1"/>
    </xf>
    <xf numFmtId="0" fontId="40" fillId="0" borderId="6" xfId="0" applyFont="1" applyBorder="1" applyAlignment="1">
      <alignment horizontal="center" vertical="center" wrapText="1"/>
    </xf>
    <xf numFmtId="0" fontId="39" fillId="0" borderId="4" xfId="0" applyFont="1" applyBorder="1"/>
    <xf numFmtId="0" fontId="39" fillId="0" borderId="4" xfId="0" applyFont="1" applyBorder="1" applyAlignment="1">
      <alignment horizontal="justify" vertical="center" wrapText="1"/>
    </xf>
    <xf numFmtId="0" fontId="38" fillId="23" borderId="16" xfId="0" applyFont="1" applyFill="1" applyBorder="1" applyAlignment="1">
      <alignment horizontal="center" vertical="center" textRotation="90" wrapText="1"/>
    </xf>
    <xf numFmtId="0" fontId="38" fillId="23" borderId="17" xfId="0" applyFont="1" applyFill="1" applyBorder="1" applyAlignment="1">
      <alignment horizontal="center" vertical="center" textRotation="90" wrapText="1"/>
    </xf>
    <xf numFmtId="0" fontId="38" fillId="23" borderId="52" xfId="0" applyFont="1" applyFill="1" applyBorder="1" applyAlignment="1">
      <alignment horizontal="center" vertical="center" textRotation="90" wrapText="1"/>
    </xf>
    <xf numFmtId="170" fontId="39" fillId="0" borderId="57" xfId="0" applyNumberFormat="1" applyFont="1" applyBorder="1" applyAlignment="1">
      <alignment horizontal="center" vertical="center" wrapText="1"/>
    </xf>
    <xf numFmtId="170" fontId="39" fillId="0" borderId="15" xfId="0" applyNumberFormat="1" applyFont="1" applyBorder="1" applyAlignment="1">
      <alignment horizontal="center" vertical="center" wrapText="1"/>
    </xf>
    <xf numFmtId="170" fontId="39" fillId="0" borderId="55" xfId="0" applyNumberFormat="1" applyFont="1" applyBorder="1" applyAlignment="1">
      <alignment horizontal="center" vertical="center" wrapText="1"/>
    </xf>
    <xf numFmtId="170" fontId="39" fillId="0" borderId="4" xfId="0" applyNumberFormat="1" applyFont="1" applyBorder="1" applyAlignment="1">
      <alignment horizontal="center" vertical="center" wrapText="1"/>
    </xf>
    <xf numFmtId="170" fontId="39" fillId="0" borderId="16" xfId="0" applyNumberFormat="1" applyFont="1" applyBorder="1" applyAlignment="1">
      <alignment horizontal="center" vertical="center" wrapText="1"/>
    </xf>
    <xf numFmtId="170" fontId="39" fillId="0" borderId="17" xfId="0" applyNumberFormat="1" applyFont="1" applyBorder="1" applyAlignment="1">
      <alignment horizontal="center" vertical="center" wrapText="1"/>
    </xf>
    <xf numFmtId="0" fontId="40" fillId="24" borderId="21" xfId="0" applyFont="1" applyFill="1" applyBorder="1" applyAlignment="1">
      <alignment horizontal="center" vertical="center"/>
    </xf>
    <xf numFmtId="170" fontId="40" fillId="24" borderId="0" xfId="0" applyNumberFormat="1" applyFont="1" applyFill="1" applyAlignment="1">
      <alignment horizontal="center" vertical="center" wrapText="1"/>
    </xf>
    <xf numFmtId="170" fontId="39" fillId="0" borderId="0" xfId="0" applyNumberFormat="1" applyFont="1"/>
    <xf numFmtId="0" fontId="41" fillId="9" borderId="4" xfId="0" applyFont="1" applyFill="1" applyBorder="1" applyAlignment="1">
      <alignment horizontal="justify" vertical="center" wrapText="1"/>
    </xf>
    <xf numFmtId="170" fontId="41" fillId="9" borderId="26" xfId="0" applyNumberFormat="1" applyFont="1" applyFill="1" applyBorder="1" applyAlignment="1">
      <alignment horizontal="center" vertical="center" wrapText="1"/>
    </xf>
    <xf numFmtId="0" fontId="39" fillId="0" borderId="4" xfId="0" applyFont="1" applyBorder="1" applyAlignment="1">
      <alignment vertical="top" wrapText="1"/>
    </xf>
    <xf numFmtId="170" fontId="40" fillId="0" borderId="4" xfId="0" applyNumberFormat="1" applyFont="1" applyBorder="1" applyAlignment="1">
      <alignment horizontal="center" vertical="center" wrapText="1"/>
    </xf>
    <xf numFmtId="170" fontId="34" fillId="0" borderId="4" xfId="1" applyNumberFormat="1" applyFont="1" applyFill="1" applyBorder="1" applyAlignment="1">
      <alignment horizontal="center" vertical="center"/>
    </xf>
    <xf numFmtId="170" fontId="34" fillId="0" borderId="53" xfId="1" applyNumberFormat="1" applyFont="1" applyFill="1" applyBorder="1" applyAlignment="1">
      <alignment horizontal="center" vertical="center"/>
    </xf>
    <xf numFmtId="0" fontId="39" fillId="0" borderId="65" xfId="0" applyFont="1" applyFill="1" applyBorder="1" applyAlignment="1">
      <alignment horizontal="justify" vertical="center"/>
    </xf>
    <xf numFmtId="0" fontId="39" fillId="0" borderId="6" xfId="0" applyFont="1" applyFill="1" applyBorder="1" applyAlignment="1">
      <alignment horizontal="justify" vertical="center"/>
    </xf>
    <xf numFmtId="0" fontId="39" fillId="0" borderId="10" xfId="0" applyFont="1" applyFill="1" applyBorder="1" applyAlignment="1">
      <alignment horizontal="justify" vertical="center"/>
    </xf>
    <xf numFmtId="170" fontId="34" fillId="0" borderId="15" xfId="1" applyNumberFormat="1" applyFont="1" applyFill="1" applyBorder="1" applyAlignment="1">
      <alignment horizontal="center" vertical="center"/>
    </xf>
    <xf numFmtId="170" fontId="34" fillId="0" borderId="50" xfId="1" applyNumberFormat="1" applyFont="1" applyFill="1" applyBorder="1" applyAlignment="1">
      <alignment horizontal="center" vertical="center"/>
    </xf>
    <xf numFmtId="0" fontId="0" fillId="0" borderId="4" xfId="0" applyBorder="1" applyAlignment="1">
      <alignment horizontal="left" vertical="center" wrapText="1"/>
    </xf>
    <xf numFmtId="0" fontId="0" fillId="0" borderId="25" xfId="0" applyBorder="1" applyAlignment="1">
      <alignment horizontal="center" vertical="center" wrapText="1"/>
    </xf>
    <xf numFmtId="0" fontId="0" fillId="0" borderId="3" xfId="0" applyBorder="1" applyAlignment="1">
      <alignment horizontal="center" vertical="center" wrapText="1"/>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0" fillId="0" borderId="4" xfId="0" applyBorder="1" applyAlignment="1">
      <alignment horizontal="center" vertical="center"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Border="1" applyAlignment="1">
      <alignment horizontal="center"/>
    </xf>
    <xf numFmtId="0" fontId="0" fillId="0" borderId="18"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8" xfId="0" applyBorder="1" applyAlignment="1">
      <alignment horizontal="justify" vertical="center" wrapText="1"/>
    </xf>
    <xf numFmtId="0" fontId="0" fillId="0" borderId="20" xfId="0" applyBorder="1" applyAlignment="1">
      <alignment horizontal="justify" vertical="center" wrapText="1"/>
    </xf>
    <xf numFmtId="168" fontId="9" fillId="6" borderId="13" xfId="0" applyNumberFormat="1" applyFont="1" applyFill="1" applyBorder="1" applyAlignment="1">
      <alignment horizontal="center"/>
    </xf>
    <xf numFmtId="168" fontId="9" fillId="6" borderId="12" xfId="0" applyNumberFormat="1" applyFont="1" applyFill="1" applyBorder="1" applyAlignment="1">
      <alignment horizontal="center"/>
    </xf>
    <xf numFmtId="168" fontId="9" fillId="6" borderId="14" xfId="0" applyNumberFormat="1" applyFont="1" applyFill="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3"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0" fontId="0" fillId="0" borderId="18"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3" xfId="0" applyFill="1" applyBorder="1" applyAlignment="1">
      <alignment horizont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 xfId="0" applyFont="1" applyBorder="1" applyAlignment="1">
      <alignment horizontal="center" vertical="center"/>
    </xf>
    <xf numFmtId="0" fontId="12" fillId="7" borderId="25" xfId="0" applyFont="1" applyFill="1" applyBorder="1" applyAlignment="1">
      <alignment horizontal="center"/>
    </xf>
    <xf numFmtId="0" fontId="12" fillId="7" borderId="26" xfId="0" applyFont="1" applyFill="1" applyBorder="1" applyAlignment="1">
      <alignment horizontal="center"/>
    </xf>
    <xf numFmtId="0" fontId="12" fillId="7" borderId="3" xfId="0" applyFont="1" applyFill="1" applyBorder="1" applyAlignment="1">
      <alignment horizontal="center"/>
    </xf>
    <xf numFmtId="168" fontId="17" fillId="7" borderId="23" xfId="0" applyNumberFormat="1" applyFont="1" applyFill="1" applyBorder="1" applyAlignment="1">
      <alignment horizontal="center" vertical="center"/>
    </xf>
    <xf numFmtId="168" fontId="17" fillId="7" borderId="0" xfId="0" applyNumberFormat="1" applyFont="1" applyFill="1" applyBorder="1" applyAlignment="1">
      <alignment horizontal="center" vertical="center"/>
    </xf>
    <xf numFmtId="168" fontId="17" fillId="7" borderId="5" xfId="0" applyNumberFormat="1" applyFont="1" applyFill="1" applyBorder="1" applyAlignment="1">
      <alignment horizontal="center" vertical="center"/>
    </xf>
    <xf numFmtId="0" fontId="12" fillId="7" borderId="25"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3" xfId="0" applyFont="1" applyFill="1" applyBorder="1" applyAlignment="1">
      <alignment horizontal="center" vertical="center"/>
    </xf>
    <xf numFmtId="168" fontId="17" fillId="7" borderId="13" xfId="0" applyNumberFormat="1" applyFont="1" applyFill="1" applyBorder="1" applyAlignment="1">
      <alignment horizontal="center"/>
    </xf>
    <xf numFmtId="168" fontId="17" fillId="7" borderId="12" xfId="0" applyNumberFormat="1" applyFont="1" applyFill="1" applyBorder="1" applyAlignment="1">
      <alignment horizontal="center"/>
    </xf>
    <xf numFmtId="168" fontId="17" fillId="7" borderId="14" xfId="0" applyNumberFormat="1" applyFont="1" applyFill="1" applyBorder="1" applyAlignment="1">
      <alignment horizontal="center"/>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9" fillId="6" borderId="0" xfId="0" applyFont="1" applyFill="1" applyBorder="1" applyAlignment="1">
      <alignment horizontal="center"/>
    </xf>
    <xf numFmtId="0" fontId="9" fillId="8" borderId="0" xfId="0" applyFont="1" applyFill="1" applyBorder="1" applyAlignment="1">
      <alignment horizontal="center"/>
    </xf>
    <xf numFmtId="0" fontId="12" fillId="7" borderId="18"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left" vertical="center"/>
    </xf>
    <xf numFmtId="0" fontId="12" fillId="7" borderId="30" xfId="0" applyFont="1" applyFill="1" applyBorder="1" applyAlignment="1">
      <alignment horizontal="left" vertical="center"/>
    </xf>
    <xf numFmtId="0" fontId="12" fillId="7" borderId="2"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21" xfId="0" applyFont="1" applyFill="1" applyBorder="1" applyAlignment="1">
      <alignment horizontal="center" vertical="center"/>
    </xf>
    <xf numFmtId="0" fontId="12" fillId="7" borderId="30" xfId="0" applyFont="1" applyFill="1" applyBorder="1" applyAlignment="1">
      <alignment horizontal="center" vertical="center"/>
    </xf>
    <xf numFmtId="168" fontId="17" fillId="7" borderId="13" xfId="0" applyNumberFormat="1" applyFont="1" applyFill="1" applyBorder="1" applyAlignment="1">
      <alignment horizontal="center" vertical="center"/>
    </xf>
    <xf numFmtId="168" fontId="17" fillId="7" borderId="12" xfId="0" applyNumberFormat="1" applyFont="1" applyFill="1" applyBorder="1" applyAlignment="1">
      <alignment horizontal="center" vertical="center"/>
    </xf>
    <xf numFmtId="168" fontId="17" fillId="7" borderId="14" xfId="0" applyNumberFormat="1" applyFont="1" applyFill="1" applyBorder="1" applyAlignment="1">
      <alignment horizontal="center" vertical="center"/>
    </xf>
    <xf numFmtId="0" fontId="12" fillId="7" borderId="18" xfId="0" applyFont="1" applyFill="1" applyBorder="1" applyAlignment="1">
      <alignment horizontal="left" vertical="center" wrapText="1"/>
    </xf>
    <xf numFmtId="0" fontId="12" fillId="7" borderId="20" xfId="0" applyFont="1" applyFill="1" applyBorder="1" applyAlignment="1">
      <alignment horizontal="left" vertical="center"/>
    </xf>
    <xf numFmtId="0" fontId="17" fillId="7" borderId="0" xfId="0" applyFont="1" applyFill="1" applyBorder="1" applyAlignment="1">
      <alignment horizontal="center"/>
    </xf>
    <xf numFmtId="0" fontId="12" fillId="7" borderId="18" xfId="0" applyFont="1" applyFill="1" applyBorder="1" applyAlignment="1">
      <alignment horizontal="left" vertical="center"/>
    </xf>
    <xf numFmtId="0" fontId="12" fillId="7" borderId="20" xfId="0" applyFont="1" applyFill="1" applyBorder="1" applyAlignment="1">
      <alignment horizontal="left" vertical="center" wrapText="1"/>
    </xf>
    <xf numFmtId="168" fontId="17" fillId="7" borderId="23" xfId="0" applyNumberFormat="1" applyFont="1" applyFill="1" applyBorder="1" applyAlignment="1">
      <alignment horizontal="center"/>
    </xf>
    <xf numFmtId="168" fontId="17" fillId="7" borderId="0" xfId="0" applyNumberFormat="1" applyFont="1" applyFill="1" applyBorder="1" applyAlignment="1">
      <alignment horizontal="center"/>
    </xf>
    <xf numFmtId="168" fontId="17" fillId="7" borderId="5" xfId="0" applyNumberFormat="1" applyFont="1" applyFill="1" applyBorder="1" applyAlignment="1">
      <alignment horizontal="center"/>
    </xf>
    <xf numFmtId="0" fontId="22" fillId="11" borderId="6" xfId="2" applyFont="1" applyFill="1" applyBorder="1" applyAlignment="1">
      <alignment horizontal="left" vertical="center" wrapText="1"/>
    </xf>
    <xf numFmtId="0" fontId="22" fillId="11" borderId="11" xfId="2" applyFont="1" applyFill="1" applyBorder="1" applyAlignment="1">
      <alignment horizontal="left" vertical="center" wrapText="1"/>
    </xf>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0" xfId="0" applyFill="1" applyBorder="1" applyAlignment="1">
      <alignment horizontal="center" vertical="center" wrapText="1"/>
    </xf>
    <xf numFmtId="0" fontId="7" fillId="2" borderId="25" xfId="0" applyFont="1" applyFill="1" applyBorder="1" applyAlignment="1">
      <alignment horizontal="center"/>
    </xf>
    <xf numFmtId="0" fontId="7" fillId="2" borderId="26" xfId="0" applyFont="1" applyFill="1" applyBorder="1" applyAlignment="1">
      <alignment horizontal="center"/>
    </xf>
    <xf numFmtId="0" fontId="14" fillId="0" borderId="4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5" xfId="0" applyFont="1" applyBorder="1" applyAlignment="1">
      <alignment horizontal="center" vertical="center" wrapText="1"/>
    </xf>
    <xf numFmtId="168" fontId="9" fillId="6" borderId="23" xfId="0" applyNumberFormat="1" applyFont="1" applyFill="1" applyBorder="1" applyAlignment="1">
      <alignment horizontal="center"/>
    </xf>
    <xf numFmtId="168" fontId="9" fillId="6" borderId="0" xfId="0" applyNumberFormat="1" applyFont="1" applyFill="1" applyBorder="1" applyAlignment="1">
      <alignment horizontal="center"/>
    </xf>
    <xf numFmtId="0" fontId="7" fillId="0" borderId="25"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30" xfId="0" applyFill="1" applyBorder="1" applyAlignment="1">
      <alignment horizontal="center" vertical="center" wrapText="1"/>
    </xf>
    <xf numFmtId="0" fontId="22" fillId="12" borderId="6" xfId="2" applyFont="1" applyFill="1" applyBorder="1" applyAlignment="1">
      <alignment horizontal="left" vertical="center" wrapText="1"/>
    </xf>
    <xf numFmtId="0" fontId="22" fillId="12" borderId="11" xfId="2" applyFont="1" applyFill="1" applyBorder="1" applyAlignment="1">
      <alignment horizontal="left" vertical="center" wrapText="1"/>
    </xf>
    <xf numFmtId="0" fontId="9" fillId="5" borderId="0" xfId="0" applyFont="1" applyFill="1" applyBorder="1" applyAlignment="1">
      <alignment horizontal="center"/>
    </xf>
    <xf numFmtId="168" fontId="9" fillId="6" borderId="5" xfId="0" applyNumberFormat="1" applyFont="1" applyFill="1"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2" fillId="7" borderId="0" xfId="0" applyFont="1" applyFill="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3" xfId="0" applyFont="1" applyBorder="1" applyAlignment="1">
      <alignment horizontal="center"/>
    </xf>
    <xf numFmtId="0" fontId="25" fillId="13" borderId="25" xfId="2" applyFont="1" applyFill="1" applyBorder="1" applyAlignment="1">
      <alignment horizontal="center" vertical="center" wrapText="1"/>
    </xf>
    <xf numFmtId="0" fontId="25" fillId="13" borderId="26" xfId="2" applyFont="1" applyFill="1" applyBorder="1" applyAlignment="1">
      <alignment horizontal="center" vertical="center" wrapText="1"/>
    </xf>
    <xf numFmtId="0" fontId="25" fillId="13" borderId="3"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13" borderId="21" xfId="0" applyNumberFormat="1" applyFill="1" applyBorder="1" applyAlignment="1">
      <alignment horizontal="center" vertical="center" wrapText="1"/>
    </xf>
    <xf numFmtId="0" fontId="0" fillId="13" borderId="22" xfId="0" applyNumberFormat="1" applyFill="1" applyBorder="1" applyAlignment="1">
      <alignment horizontal="center" vertical="center" wrapText="1"/>
    </xf>
    <xf numFmtId="0" fontId="0" fillId="13" borderId="30" xfId="0" applyNumberFormat="1" applyFill="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68" fontId="12" fillId="14" borderId="21" xfId="0" applyNumberFormat="1" applyFont="1" applyFill="1" applyBorder="1" applyAlignment="1">
      <alignment horizontal="center" vertical="center" wrapText="1"/>
    </xf>
    <xf numFmtId="168" fontId="12" fillId="14" borderId="22" xfId="0" applyNumberFormat="1" applyFont="1" applyFill="1" applyBorder="1" applyAlignment="1">
      <alignment horizontal="center" vertical="center" wrapText="1"/>
    </xf>
    <xf numFmtId="168" fontId="12" fillId="14" borderId="30" xfId="0" applyNumberFormat="1" applyFont="1" applyFill="1" applyBorder="1" applyAlignment="1">
      <alignment horizontal="center" vertical="center" wrapText="1"/>
    </xf>
    <xf numFmtId="168" fontId="17" fillId="0" borderId="25" xfId="0" applyNumberFormat="1" applyFont="1" applyFill="1" applyBorder="1" applyAlignment="1">
      <alignment horizontal="center"/>
    </xf>
    <xf numFmtId="168" fontId="17" fillId="0" borderId="26" xfId="0" applyNumberFormat="1" applyFont="1" applyFill="1" applyBorder="1" applyAlignment="1">
      <alignment horizontal="center"/>
    </xf>
    <xf numFmtId="168" fontId="17" fillId="0" borderId="3" xfId="0" applyNumberFormat="1" applyFont="1" applyFill="1" applyBorder="1" applyAlignment="1">
      <alignment horizontal="center"/>
    </xf>
    <xf numFmtId="168" fontId="12" fillId="0" borderId="25" xfId="0" applyNumberFormat="1" applyFont="1" applyFill="1" applyBorder="1" applyAlignment="1">
      <alignment horizontal="center"/>
    </xf>
    <xf numFmtId="168" fontId="12" fillId="0" borderId="26" xfId="0" applyNumberFormat="1" applyFont="1" applyFill="1" applyBorder="1" applyAlignment="1">
      <alignment horizontal="center"/>
    </xf>
    <xf numFmtId="168" fontId="12" fillId="0" borderId="3" xfId="0" applyNumberFormat="1" applyFont="1" applyFill="1" applyBorder="1" applyAlignment="1">
      <alignment horizontal="center"/>
    </xf>
    <xf numFmtId="0" fontId="0" fillId="14" borderId="21"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30" xfId="0" applyFill="1" applyBorder="1" applyAlignment="1">
      <alignment horizontal="center" vertical="center" wrapText="1"/>
    </xf>
    <xf numFmtId="0" fontId="0" fillId="0" borderId="32"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0" fillId="0" borderId="33" xfId="0" applyBorder="1" applyAlignment="1">
      <alignment horizontal="center"/>
    </xf>
    <xf numFmtId="0" fontId="0" fillId="0" borderId="8" xfId="0" applyBorder="1" applyAlignment="1">
      <alignment horizontal="center"/>
    </xf>
    <xf numFmtId="0" fontId="0" fillId="0" borderId="44" xfId="0" applyBorder="1" applyAlignment="1">
      <alignment horizont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2" borderId="25" xfId="0" applyFont="1" applyFill="1" applyBorder="1" applyAlignment="1">
      <alignment horizontal="center"/>
    </xf>
    <xf numFmtId="0" fontId="12" fillId="2" borderId="26" xfId="0" applyFont="1" applyFill="1" applyBorder="1" applyAlignment="1">
      <alignment horizontal="center"/>
    </xf>
    <xf numFmtId="0" fontId="12" fillId="2" borderId="3" xfId="0" applyFont="1" applyFill="1" applyBorder="1" applyAlignment="1">
      <alignment horizontal="center"/>
    </xf>
    <xf numFmtId="0" fontId="12" fillId="14" borderId="2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0" borderId="25" xfId="0" applyFont="1" applyBorder="1" applyAlignment="1">
      <alignment horizontal="center"/>
    </xf>
    <xf numFmtId="0" fontId="12" fillId="0" borderId="26" xfId="0" applyFont="1" applyBorder="1" applyAlignment="1">
      <alignment horizontal="center"/>
    </xf>
    <xf numFmtId="0" fontId="12" fillId="0" borderId="3" xfId="0" applyFont="1" applyBorder="1" applyAlignment="1">
      <alignment horizontal="center"/>
    </xf>
    <xf numFmtId="0" fontId="9" fillId="9" borderId="0" xfId="0" applyFont="1" applyFill="1" applyBorder="1" applyAlignment="1">
      <alignment horizontal="center"/>
    </xf>
    <xf numFmtId="0" fontId="10" fillId="4" borderId="42" xfId="3" applyFont="1" applyFill="1" applyBorder="1" applyAlignment="1">
      <alignment horizontal="center" vertical="center" wrapText="1"/>
    </xf>
    <xf numFmtId="0" fontId="10" fillId="4" borderId="12" xfId="3" applyFont="1" applyFill="1" applyBorder="1" applyAlignment="1">
      <alignment horizontal="center" vertical="center" wrapText="1"/>
    </xf>
    <xf numFmtId="0" fontId="2" fillId="0" borderId="12" xfId="0" applyFont="1" applyBorder="1" applyAlignment="1">
      <alignment horizont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 xfId="0" applyFont="1" applyFill="1" applyBorder="1" applyAlignment="1">
      <alignment horizontal="center" vertical="center"/>
    </xf>
    <xf numFmtId="0" fontId="21" fillId="14" borderId="6" xfId="3" applyFont="1" applyFill="1" applyBorder="1" applyAlignment="1">
      <alignment horizontal="left" vertical="center" wrapText="1"/>
    </xf>
    <xf numFmtId="0" fontId="21" fillId="14" borderId="11" xfId="3" applyFont="1" applyFill="1" applyBorder="1" applyAlignment="1">
      <alignment horizontal="left" vertical="center" wrapText="1"/>
    </xf>
    <xf numFmtId="0" fontId="22" fillId="10" borderId="49" xfId="2" applyFont="1" applyFill="1" applyBorder="1" applyAlignment="1">
      <alignment horizontal="left" vertical="center" wrapText="1"/>
    </xf>
    <xf numFmtId="0" fontId="22" fillId="10" borderId="0" xfId="2"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0" fillId="7" borderId="0" xfId="0" applyFill="1" applyBorder="1" applyAlignment="1">
      <alignment horizontal="center"/>
    </xf>
    <xf numFmtId="0" fontId="0" fillId="7" borderId="0" xfId="0" applyFill="1" applyBorder="1" applyAlignment="1">
      <alignment horizontal="center" vertical="center"/>
    </xf>
    <xf numFmtId="0" fontId="0" fillId="7" borderId="25" xfId="0" applyFill="1" applyBorder="1" applyAlignment="1">
      <alignment horizontal="center"/>
    </xf>
    <xf numFmtId="0" fontId="0" fillId="7" borderId="26" xfId="0" applyFill="1" applyBorder="1" applyAlignment="1">
      <alignment horizontal="center"/>
    </xf>
    <xf numFmtId="0" fontId="0" fillId="7" borderId="3" xfId="0" applyFill="1" applyBorder="1" applyAlignment="1">
      <alignment horizontal="center"/>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3" xfId="0" applyFill="1" applyBorder="1" applyAlignment="1">
      <alignment horizontal="center" vertical="center" wrapText="1"/>
    </xf>
    <xf numFmtId="168" fontId="12" fillId="7" borderId="35" xfId="0" applyNumberFormat="1" applyFont="1" applyFill="1" applyBorder="1" applyAlignment="1">
      <alignment horizontal="center" vertical="center" wrapText="1"/>
    </xf>
    <xf numFmtId="168" fontId="12" fillId="7" borderId="26" xfId="0" applyNumberFormat="1" applyFont="1" applyFill="1" applyBorder="1" applyAlignment="1">
      <alignment horizontal="center" vertical="center" wrapText="1"/>
    </xf>
    <xf numFmtId="168" fontId="12" fillId="7" borderId="3" xfId="0" applyNumberFormat="1" applyFont="1" applyFill="1" applyBorder="1" applyAlignment="1">
      <alignment horizontal="center" vertical="center" wrapText="1"/>
    </xf>
    <xf numFmtId="0" fontId="12" fillId="7" borderId="19" xfId="0" applyFont="1" applyFill="1" applyBorder="1" applyAlignment="1">
      <alignment horizontal="left"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20" fillId="7" borderId="0" xfId="2" applyFont="1" applyFill="1" applyBorder="1" applyAlignment="1">
      <alignment horizontal="center" vertical="center" wrapText="1"/>
    </xf>
    <xf numFmtId="168" fontId="17" fillId="7" borderId="25" xfId="0" applyNumberFormat="1" applyFont="1" applyFill="1" applyBorder="1" applyAlignment="1">
      <alignment horizontal="center"/>
    </xf>
    <xf numFmtId="168" fontId="17" fillId="7" borderId="26" xfId="0" applyNumberFormat="1" applyFont="1" applyFill="1" applyBorder="1" applyAlignment="1">
      <alignment horizontal="center"/>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0" borderId="18" xfId="0" applyNumberFormat="1" applyBorder="1" applyAlignment="1">
      <alignment horizontal="left" vertical="center" wrapText="1"/>
    </xf>
    <xf numFmtId="49" fontId="0" fillId="0" borderId="19"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0" borderId="21"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30" xfId="0" applyFill="1" applyBorder="1" applyAlignment="1">
      <alignment horizontal="center" vertical="center" wrapText="1"/>
    </xf>
    <xf numFmtId="0" fontId="0" fillId="0" borderId="26" xfId="0" applyBorder="1" applyAlignment="1">
      <alignment horizontal="center"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30" xfId="0" applyFill="1" applyBorder="1" applyAlignment="1">
      <alignment horizontal="left" vertical="center" wrapText="1"/>
    </xf>
    <xf numFmtId="0" fontId="0" fillId="2" borderId="34" xfId="0" applyFill="1" applyBorder="1" applyAlignment="1">
      <alignment horizontal="center"/>
    </xf>
    <xf numFmtId="0" fontId="0" fillId="7" borderId="26" xfId="0" applyFill="1" applyBorder="1" applyAlignment="1">
      <alignment horizontal="center" vertical="center"/>
    </xf>
    <xf numFmtId="0" fontId="0" fillId="7" borderId="23" xfId="0" applyFill="1" applyBorder="1" applyAlignment="1">
      <alignment horizontal="center" vertical="center"/>
    </xf>
    <xf numFmtId="0" fontId="17" fillId="8" borderId="0" xfId="0" applyFont="1" applyFill="1" applyBorder="1" applyAlignment="1">
      <alignment horizontal="center"/>
    </xf>
    <xf numFmtId="168" fontId="17" fillId="6" borderId="23" xfId="0" applyNumberFormat="1" applyFont="1" applyFill="1" applyBorder="1" applyAlignment="1">
      <alignment horizontal="center"/>
    </xf>
    <xf numFmtId="168" fontId="17" fillId="6" borderId="0" xfId="0" applyNumberFormat="1" applyFont="1" applyFill="1" applyBorder="1" applyAlignment="1">
      <alignment horizontal="center"/>
    </xf>
    <xf numFmtId="0" fontId="25" fillId="13" borderId="49" xfId="2" applyFont="1" applyFill="1" applyBorder="1" applyAlignment="1">
      <alignment horizontal="left" vertical="center" wrapText="1"/>
    </xf>
    <xf numFmtId="0" fontId="25" fillId="13" borderId="0" xfId="2" applyFont="1" applyFill="1" applyBorder="1" applyAlignment="1">
      <alignment horizontal="left" vertical="center" wrapText="1"/>
    </xf>
    <xf numFmtId="0" fontId="28" fillId="12" borderId="49" xfId="2" applyFont="1" applyFill="1" applyBorder="1" applyAlignment="1">
      <alignment horizontal="left" vertical="center" wrapText="1"/>
    </xf>
    <xf numFmtId="0" fontId="28" fillId="12" borderId="0" xfId="2" applyFont="1" applyFill="1" applyBorder="1" applyAlignment="1">
      <alignment horizontal="left" vertical="center" wrapText="1"/>
    </xf>
    <xf numFmtId="0" fontId="28" fillId="12" borderId="5" xfId="2" applyFont="1" applyFill="1" applyBorder="1" applyAlignment="1">
      <alignment horizontal="left" vertical="center" wrapText="1"/>
    </xf>
    <xf numFmtId="170" fontId="9" fillId="9" borderId="1" xfId="0" applyNumberFormat="1" applyFont="1" applyFill="1" applyBorder="1" applyAlignment="1">
      <alignment horizontal="left" vertical="center" wrapText="1"/>
    </xf>
    <xf numFmtId="170" fontId="9" fillId="9" borderId="2" xfId="0" applyNumberFormat="1" applyFont="1" applyFill="1" applyBorder="1" applyAlignment="1">
      <alignment horizontal="left" vertical="center" wrapText="1"/>
    </xf>
    <xf numFmtId="0" fontId="21" fillId="14" borderId="49" xfId="3" applyFont="1" applyFill="1" applyBorder="1" applyAlignment="1">
      <alignment horizontal="left" vertical="center" wrapText="1"/>
    </xf>
    <xf numFmtId="0" fontId="21" fillId="14" borderId="0" xfId="3" applyFont="1" applyFill="1" applyBorder="1" applyAlignment="1">
      <alignment horizontal="left" vertical="center" wrapText="1"/>
    </xf>
    <xf numFmtId="170" fontId="2" fillId="2" borderId="25" xfId="0" applyNumberFormat="1" applyFont="1" applyFill="1" applyBorder="1" applyAlignment="1">
      <alignment horizontal="left" vertical="center" wrapText="1"/>
    </xf>
    <xf numFmtId="170" fontId="2" fillId="2" borderId="26" xfId="0" applyNumberFormat="1" applyFont="1" applyFill="1" applyBorder="1" applyAlignment="1">
      <alignment horizontal="left" vertical="center" wrapText="1"/>
    </xf>
    <xf numFmtId="0" fontId="27" fillId="10" borderId="25" xfId="0" applyFont="1" applyFill="1" applyBorder="1" applyAlignment="1">
      <alignment horizontal="left" vertical="center"/>
    </xf>
    <xf numFmtId="0" fontId="27" fillId="10" borderId="26" xfId="0" applyFont="1" applyFill="1" applyBorder="1" applyAlignment="1">
      <alignment horizontal="left" vertical="center"/>
    </xf>
    <xf numFmtId="0" fontId="27" fillId="10" borderId="3" xfId="0" applyFont="1" applyFill="1" applyBorder="1" applyAlignment="1">
      <alignment horizontal="left" vertical="center"/>
    </xf>
    <xf numFmtId="170" fontId="9" fillId="9" borderId="25" xfId="0" applyNumberFormat="1" applyFont="1" applyFill="1" applyBorder="1" applyAlignment="1">
      <alignment horizontal="left" vertical="center" wrapText="1"/>
    </xf>
    <xf numFmtId="170" fontId="9" fillId="9" borderId="26" xfId="0" applyNumberFormat="1" applyFont="1" applyFill="1" applyBorder="1" applyAlignment="1">
      <alignment horizontal="left" vertical="center" wrapText="1"/>
    </xf>
    <xf numFmtId="170" fontId="0" fillId="7" borderId="27" xfId="0" applyNumberFormat="1" applyFont="1" applyFill="1" applyBorder="1" applyAlignment="1">
      <alignment horizontal="left" vertical="center" wrapText="1"/>
    </xf>
    <xf numFmtId="170" fontId="0" fillId="7" borderId="28" xfId="0" applyNumberFormat="1" applyFont="1" applyFill="1" applyBorder="1" applyAlignment="1">
      <alignment horizontal="left" vertical="center" wrapText="1"/>
    </xf>
    <xf numFmtId="170" fontId="0" fillId="7" borderId="29" xfId="0" applyNumberFormat="1" applyFont="1" applyFill="1" applyBorder="1" applyAlignment="1">
      <alignment horizontal="left" vertical="center" wrapText="1"/>
    </xf>
    <xf numFmtId="170" fontId="0" fillId="12" borderId="27" xfId="0" applyNumberFormat="1" applyFont="1" applyFill="1" applyBorder="1" applyAlignment="1">
      <alignment horizontal="left" vertical="center" wrapText="1"/>
    </xf>
    <xf numFmtId="170" fontId="0" fillId="12" borderId="29" xfId="0" applyNumberFormat="1" applyFont="1" applyFill="1" applyBorder="1" applyAlignment="1">
      <alignment horizontal="left" vertical="center" wrapText="1"/>
    </xf>
    <xf numFmtId="170" fontId="0" fillId="11" borderId="27" xfId="0" applyNumberFormat="1" applyFont="1" applyFill="1" applyBorder="1" applyAlignment="1">
      <alignment horizontal="left" vertical="center" wrapText="1"/>
    </xf>
    <xf numFmtId="170" fontId="0" fillId="11" borderId="28" xfId="0" applyNumberFormat="1" applyFont="1" applyFill="1" applyBorder="1" applyAlignment="1">
      <alignment horizontal="left" vertical="center" wrapText="1"/>
    </xf>
    <xf numFmtId="170" fontId="0" fillId="11" borderId="29" xfId="0" applyNumberFormat="1" applyFont="1" applyFill="1" applyBorder="1" applyAlignment="1">
      <alignment horizontal="left" vertical="center" wrapText="1"/>
    </xf>
    <xf numFmtId="170" fontId="27" fillId="11" borderId="25" xfId="0" applyNumberFormat="1" applyFont="1" applyFill="1" applyBorder="1" applyAlignment="1">
      <alignment horizontal="left" vertical="center"/>
    </xf>
    <xf numFmtId="170" fontId="27" fillId="11" borderId="26" xfId="0" applyNumberFormat="1" applyFont="1" applyFill="1" applyBorder="1" applyAlignment="1">
      <alignment horizontal="left" vertical="center"/>
    </xf>
    <xf numFmtId="170" fontId="27" fillId="11" borderId="3" xfId="0" applyNumberFormat="1" applyFont="1" applyFill="1" applyBorder="1" applyAlignment="1">
      <alignment horizontal="left" vertical="center"/>
    </xf>
    <xf numFmtId="170" fontId="31" fillId="0" borderId="28" xfId="0" applyNumberFormat="1" applyFont="1" applyFill="1" applyBorder="1" applyAlignment="1">
      <alignment horizontal="center" vertical="center" wrapText="1"/>
    </xf>
    <xf numFmtId="170" fontId="31" fillId="0" borderId="58" xfId="0" applyNumberFormat="1" applyFont="1" applyFill="1" applyBorder="1" applyAlignment="1">
      <alignment horizontal="center" vertical="center" wrapText="1"/>
    </xf>
    <xf numFmtId="170" fontId="31" fillId="0" borderId="55" xfId="0" applyNumberFormat="1" applyFont="1" applyFill="1" applyBorder="1" applyAlignment="1">
      <alignment horizontal="center" vertical="center" wrapText="1"/>
    </xf>
    <xf numFmtId="170" fontId="31" fillId="0" borderId="16" xfId="0" applyNumberFormat="1" applyFont="1" applyFill="1" applyBorder="1" applyAlignment="1">
      <alignment horizontal="center" vertical="center" wrapText="1"/>
    </xf>
    <xf numFmtId="170" fontId="30" fillId="2" borderId="25" xfId="0" applyNumberFormat="1" applyFont="1" applyFill="1" applyBorder="1" applyAlignment="1">
      <alignment horizontal="center" vertical="center" wrapText="1"/>
    </xf>
    <xf numFmtId="170" fontId="30" fillId="2" borderId="26" xfId="0" applyNumberFormat="1" applyFont="1" applyFill="1" applyBorder="1" applyAlignment="1">
      <alignment horizontal="center" vertical="center" wrapText="1"/>
    </xf>
    <xf numFmtId="0" fontId="32" fillId="20" borderId="4" xfId="0" applyFont="1" applyFill="1" applyBorder="1" applyAlignment="1">
      <alignment horizontal="center" vertical="center" textRotation="90"/>
    </xf>
    <xf numFmtId="0" fontId="32" fillId="20" borderId="17" xfId="0" applyFont="1" applyFill="1" applyBorder="1" applyAlignment="1">
      <alignment horizontal="center" vertical="center" textRotation="90"/>
    </xf>
    <xf numFmtId="0" fontId="32" fillId="20" borderId="50" xfId="0" applyFont="1" applyFill="1" applyBorder="1" applyAlignment="1">
      <alignment horizontal="center" vertical="center" textRotation="90"/>
    </xf>
    <xf numFmtId="0" fontId="32" fillId="20" borderId="61" xfId="0" applyFont="1" applyFill="1" applyBorder="1" applyAlignment="1">
      <alignment horizontal="center" vertical="center" textRotation="90"/>
    </xf>
    <xf numFmtId="170" fontId="32" fillId="9" borderId="13" xfId="0" applyNumberFormat="1" applyFont="1" applyFill="1" applyBorder="1" applyAlignment="1">
      <alignment horizontal="center" vertical="center" wrapText="1"/>
    </xf>
    <xf numFmtId="170" fontId="32" fillId="9" borderId="12" xfId="0" applyNumberFormat="1" applyFont="1" applyFill="1" applyBorder="1" applyAlignment="1">
      <alignment horizontal="center" vertical="center" wrapText="1"/>
    </xf>
    <xf numFmtId="170" fontId="35" fillId="2" borderId="25" xfId="0" applyNumberFormat="1" applyFont="1" applyFill="1" applyBorder="1" applyAlignment="1">
      <alignment horizontal="center" vertical="center" wrapText="1"/>
    </xf>
    <xf numFmtId="170" fontId="35" fillId="2" borderId="26" xfId="0" applyNumberFormat="1" applyFont="1" applyFill="1" applyBorder="1" applyAlignment="1">
      <alignment horizontal="center" vertical="center" wrapText="1"/>
    </xf>
    <xf numFmtId="170" fontId="31" fillId="0" borderId="57" xfId="0" applyNumberFormat="1" applyFont="1" applyFill="1" applyBorder="1" applyAlignment="1">
      <alignment horizontal="center" vertical="center" wrapText="1"/>
    </xf>
    <xf numFmtId="0" fontId="32" fillId="20" borderId="47" xfId="0" applyFont="1" applyFill="1" applyBorder="1" applyAlignment="1">
      <alignment horizontal="center" vertical="center"/>
    </xf>
    <xf numFmtId="0" fontId="32" fillId="20" borderId="41" xfId="0" applyFont="1" applyFill="1" applyBorder="1" applyAlignment="1">
      <alignment horizontal="center" vertical="center"/>
    </xf>
    <xf numFmtId="0" fontId="32" fillId="20" borderId="48" xfId="0" applyFont="1" applyFill="1" applyBorder="1" applyAlignment="1">
      <alignment horizontal="center" vertical="center"/>
    </xf>
    <xf numFmtId="0" fontId="32" fillId="20" borderId="38" xfId="0" applyFont="1" applyFill="1" applyBorder="1" applyAlignment="1">
      <alignment horizontal="center" vertical="center"/>
    </xf>
    <xf numFmtId="0" fontId="32" fillId="20" borderId="60" xfId="0" applyFont="1" applyFill="1" applyBorder="1" applyAlignment="1">
      <alignment horizontal="center" vertical="center" textRotation="90"/>
    </xf>
    <xf numFmtId="0" fontId="32" fillId="20" borderId="62" xfId="0" applyFont="1" applyFill="1" applyBorder="1" applyAlignment="1">
      <alignment horizontal="center" vertical="center" textRotation="90"/>
    </xf>
    <xf numFmtId="0" fontId="33" fillId="21" borderId="25" xfId="0" applyFont="1" applyFill="1" applyBorder="1" applyAlignment="1">
      <alignment horizontal="center" vertical="center"/>
    </xf>
    <xf numFmtId="0" fontId="33" fillId="21" borderId="26" xfId="0" applyFont="1" applyFill="1" applyBorder="1" applyAlignment="1">
      <alignment horizontal="center" vertical="center"/>
    </xf>
    <xf numFmtId="0" fontId="33" fillId="21" borderId="3" xfId="0" applyFont="1" applyFill="1" applyBorder="1" applyAlignment="1">
      <alignment horizontal="center" vertical="center"/>
    </xf>
    <xf numFmtId="0" fontId="36" fillId="20" borderId="58" xfId="0" applyFont="1" applyFill="1" applyBorder="1" applyAlignment="1">
      <alignment horizontal="center" vertical="center"/>
    </xf>
    <xf numFmtId="0" fontId="36" fillId="20" borderId="55" xfId="0" applyFont="1" applyFill="1" applyBorder="1" applyAlignment="1">
      <alignment horizontal="center" vertical="center"/>
    </xf>
    <xf numFmtId="0" fontId="36" fillId="20" borderId="50" xfId="0" applyFont="1" applyFill="1" applyBorder="1" applyAlignment="1">
      <alignment horizontal="center" vertical="center"/>
    </xf>
    <xf numFmtId="0" fontId="36" fillId="20" borderId="61" xfId="0" applyFont="1" applyFill="1" applyBorder="1" applyAlignment="1">
      <alignment horizontal="center" vertical="center"/>
    </xf>
    <xf numFmtId="170" fontId="40" fillId="0" borderId="4" xfId="0" applyNumberFormat="1" applyFont="1" applyBorder="1" applyAlignment="1">
      <alignment horizontal="center" vertical="center" wrapText="1"/>
    </xf>
    <xf numFmtId="0" fontId="40" fillId="0" borderId="4" xfId="0" applyFont="1" applyBorder="1" applyAlignment="1">
      <alignment horizontal="center" vertical="center" wrapText="1"/>
    </xf>
    <xf numFmtId="0" fontId="38" fillId="23" borderId="58" xfId="0" applyFont="1" applyFill="1" applyBorder="1" applyAlignment="1">
      <alignment horizontal="center" vertical="center" wrapText="1"/>
    </xf>
    <xf numFmtId="0" fontId="38" fillId="23" borderId="63" xfId="0" applyFont="1" applyFill="1" applyBorder="1" applyAlignment="1">
      <alignment horizontal="center" vertical="center" wrapText="1"/>
    </xf>
    <xf numFmtId="0" fontId="38" fillId="23" borderId="54" xfId="0" applyFont="1" applyFill="1" applyBorder="1" applyAlignment="1">
      <alignment horizontal="center" vertical="center" wrapText="1"/>
    </xf>
    <xf numFmtId="0" fontId="37" fillId="22" borderId="32" xfId="0" applyFont="1" applyFill="1" applyBorder="1" applyAlignment="1">
      <alignment horizontal="center" vertical="center" wrapText="1"/>
    </xf>
    <xf numFmtId="0" fontId="37" fillId="22" borderId="64" xfId="0" applyFont="1" applyFill="1" applyBorder="1" applyAlignment="1">
      <alignment horizontal="center" vertical="center" wrapText="1"/>
    </xf>
  </cellXfs>
  <cellStyles count="5">
    <cellStyle name="Millares" xfId="4" builtinId="3"/>
    <cellStyle name="Moneda" xfId="1" builtinId="4"/>
    <cellStyle name="Normal" xfId="0" builtinId="0"/>
    <cellStyle name="Normal 2" xfId="3"/>
    <cellStyle name="Normal 2 2" xfId="2"/>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5" workbookViewId="0">
      <selection activeCell="B47" sqref="B47:C47"/>
    </sheetView>
  </sheetViews>
  <sheetFormatPr baseColWidth="10" defaultRowHeight="15" x14ac:dyDescent="0.25"/>
  <cols>
    <col min="2" max="2" width="26.42578125" style="1" customWidth="1"/>
    <col min="3" max="3" width="20.42578125" style="1" customWidth="1"/>
    <col min="4" max="4" width="22.140625" bestFit="1" customWidth="1"/>
    <col min="5" max="5" width="20.28515625" style="10" bestFit="1" customWidth="1"/>
    <col min="6" max="6" width="18.28515625" style="10" bestFit="1" customWidth="1"/>
    <col min="7" max="7" width="16.7109375" style="13" bestFit="1" customWidth="1"/>
    <col min="9" max="9" width="18.28515625" bestFit="1" customWidth="1"/>
    <col min="10" max="10" width="19.42578125" customWidth="1"/>
    <col min="11" max="11" width="12.42578125" bestFit="1" customWidth="1"/>
    <col min="12" max="12" width="13" bestFit="1" customWidth="1"/>
  </cols>
  <sheetData>
    <row r="1" spans="1:12" x14ac:dyDescent="0.25">
      <c r="E1" s="9">
        <v>877803</v>
      </c>
      <c r="F1" s="9"/>
    </row>
    <row r="2" spans="1:12" ht="15.75" thickBot="1" x14ac:dyDescent="0.3"/>
    <row r="3" spans="1:12" ht="15.75" thickBot="1" x14ac:dyDescent="0.3">
      <c r="A3" s="487" t="s">
        <v>0</v>
      </c>
      <c r="B3" s="488"/>
      <c r="C3" s="488"/>
      <c r="D3" s="489"/>
    </row>
    <row r="4" spans="1:12" x14ac:dyDescent="0.25">
      <c r="A4" s="5" t="s">
        <v>1</v>
      </c>
      <c r="B4" s="490" t="s">
        <v>36</v>
      </c>
      <c r="C4" s="491"/>
      <c r="D4" s="4" t="s">
        <v>4</v>
      </c>
      <c r="E4" s="4"/>
      <c r="F4" s="4" t="s">
        <v>43</v>
      </c>
      <c r="G4" s="4" t="s">
        <v>52</v>
      </c>
    </row>
    <row r="5" spans="1:12" ht="50.25" customHeight="1" x14ac:dyDescent="0.25">
      <c r="A5" s="2">
        <v>1</v>
      </c>
      <c r="B5" s="481" t="s">
        <v>16</v>
      </c>
      <c r="C5" s="481"/>
      <c r="D5" s="24">
        <v>1.5</v>
      </c>
      <c r="E5" s="11">
        <f>+$E$1*D5</f>
        <v>1316704.5</v>
      </c>
      <c r="F5" s="13">
        <f>+(E5/30)</f>
        <v>43890.15</v>
      </c>
      <c r="G5" s="13">
        <f>+(E5/30)/8</f>
        <v>5486.2687500000002</v>
      </c>
      <c r="J5" s="14"/>
      <c r="K5" s="15"/>
      <c r="L5" s="17"/>
    </row>
    <row r="6" spans="1:12" ht="50.25" customHeight="1" x14ac:dyDescent="0.25">
      <c r="A6" s="2">
        <v>2</v>
      </c>
      <c r="B6" s="481" t="s">
        <v>17</v>
      </c>
      <c r="C6" s="481"/>
      <c r="D6" s="24">
        <v>2</v>
      </c>
      <c r="E6" s="11">
        <f t="shared" ref="E6:E49" si="0">+$E$1*D6</f>
        <v>1755606</v>
      </c>
      <c r="F6" s="13">
        <f t="shared" ref="F6:F25" si="1">+(E6/30)</f>
        <v>58520.2</v>
      </c>
      <c r="G6" s="13">
        <f t="shared" ref="G6:G25" si="2">+(E6/30)/8</f>
        <v>7315.0249999999996</v>
      </c>
      <c r="J6" s="14"/>
      <c r="K6" s="15"/>
      <c r="L6" s="17"/>
    </row>
    <row r="7" spans="1:12" ht="50.25" customHeight="1" x14ac:dyDescent="0.25">
      <c r="A7" s="2">
        <v>3</v>
      </c>
      <c r="B7" s="481" t="s">
        <v>18</v>
      </c>
      <c r="C7" s="481"/>
      <c r="D7" s="24">
        <v>2.5</v>
      </c>
      <c r="E7" s="11">
        <f t="shared" si="0"/>
        <v>2194507.5</v>
      </c>
      <c r="F7" s="13">
        <f t="shared" si="1"/>
        <v>73150.25</v>
      </c>
      <c r="G7" s="13">
        <f t="shared" si="2"/>
        <v>9143.78125</v>
      </c>
      <c r="J7" s="14"/>
      <c r="K7" s="16"/>
      <c r="L7" s="17"/>
    </row>
    <row r="8" spans="1:12" ht="50.25" customHeight="1" x14ac:dyDescent="0.25">
      <c r="A8" s="2">
        <v>4</v>
      </c>
      <c r="B8" s="481" t="s">
        <v>19</v>
      </c>
      <c r="C8" s="481"/>
      <c r="D8" s="24">
        <v>3</v>
      </c>
      <c r="E8" s="11">
        <f t="shared" si="0"/>
        <v>2633409</v>
      </c>
      <c r="F8" s="13">
        <f t="shared" si="1"/>
        <v>87780.3</v>
      </c>
      <c r="G8" s="13">
        <f t="shared" si="2"/>
        <v>10972.5375</v>
      </c>
      <c r="J8" s="10" t="s">
        <v>96</v>
      </c>
      <c r="K8" s="19"/>
      <c r="L8" s="19"/>
    </row>
    <row r="9" spans="1:12" ht="50.25" customHeight="1" x14ac:dyDescent="0.25">
      <c r="A9" s="2">
        <v>5</v>
      </c>
      <c r="B9" s="481" t="s">
        <v>20</v>
      </c>
      <c r="C9" s="481"/>
      <c r="D9" s="3">
        <v>3</v>
      </c>
      <c r="E9" s="11">
        <f t="shared" si="0"/>
        <v>2633409</v>
      </c>
      <c r="F9" s="13">
        <f t="shared" si="1"/>
        <v>87780.3</v>
      </c>
      <c r="G9" s="13">
        <f t="shared" si="2"/>
        <v>10972.5375</v>
      </c>
      <c r="J9" s="10" t="s">
        <v>105</v>
      </c>
    </row>
    <row r="10" spans="1:12" ht="50.25" customHeight="1" x14ac:dyDescent="0.25">
      <c r="A10" s="2">
        <v>6</v>
      </c>
      <c r="B10" s="481" t="s">
        <v>21</v>
      </c>
      <c r="C10" s="481"/>
      <c r="D10" s="3">
        <v>3.5</v>
      </c>
      <c r="E10" s="11">
        <f t="shared" si="0"/>
        <v>3072310.5</v>
      </c>
      <c r="F10" s="13">
        <f t="shared" si="1"/>
        <v>102410.35</v>
      </c>
      <c r="G10" s="13">
        <f t="shared" si="2"/>
        <v>12801.293750000001</v>
      </c>
      <c r="I10" s="12" t="s">
        <v>94</v>
      </c>
      <c r="J10" s="28" t="s">
        <v>97</v>
      </c>
    </row>
    <row r="11" spans="1:12" ht="50.25" customHeight="1" x14ac:dyDescent="0.25">
      <c r="A11" s="2">
        <v>7</v>
      </c>
      <c r="B11" s="481" t="s">
        <v>22</v>
      </c>
      <c r="C11" s="481"/>
      <c r="D11" s="3">
        <v>4</v>
      </c>
      <c r="E11" s="11">
        <f t="shared" si="0"/>
        <v>3511212</v>
      </c>
      <c r="F11" s="13">
        <f t="shared" si="1"/>
        <v>117040.4</v>
      </c>
      <c r="G11" s="13">
        <f t="shared" si="2"/>
        <v>14630.05</v>
      </c>
      <c r="I11" s="12" t="s">
        <v>69</v>
      </c>
      <c r="J11" s="10" t="s">
        <v>98</v>
      </c>
    </row>
    <row r="12" spans="1:12" ht="50.25" customHeight="1" x14ac:dyDescent="0.25">
      <c r="A12" s="2">
        <v>8</v>
      </c>
      <c r="B12" s="481" t="s">
        <v>53</v>
      </c>
      <c r="C12" s="481"/>
      <c r="D12" s="3">
        <v>4.5</v>
      </c>
      <c r="E12" s="11">
        <f t="shared" si="0"/>
        <v>3950113.5</v>
      </c>
      <c r="F12" s="13">
        <f t="shared" si="1"/>
        <v>131670.45000000001</v>
      </c>
      <c r="G12" s="13">
        <f t="shared" si="2"/>
        <v>16458.806250000001</v>
      </c>
      <c r="J12" s="10" t="s">
        <v>104</v>
      </c>
    </row>
    <row r="13" spans="1:12" ht="50.25" customHeight="1" x14ac:dyDescent="0.25">
      <c r="A13" s="2">
        <v>9</v>
      </c>
      <c r="B13" s="481" t="s">
        <v>23</v>
      </c>
      <c r="C13" s="481"/>
      <c r="D13" s="3">
        <v>4.5</v>
      </c>
      <c r="E13" s="11">
        <f t="shared" si="0"/>
        <v>3950113.5</v>
      </c>
      <c r="F13" s="13">
        <f t="shared" si="1"/>
        <v>131670.45000000001</v>
      </c>
      <c r="G13" s="13">
        <f t="shared" si="2"/>
        <v>16458.806250000001</v>
      </c>
      <c r="J13" s="10" t="s">
        <v>149</v>
      </c>
    </row>
    <row r="14" spans="1:12" ht="50.25" customHeight="1" x14ac:dyDescent="0.25">
      <c r="A14" s="2">
        <v>10</v>
      </c>
      <c r="B14" s="481" t="s">
        <v>24</v>
      </c>
      <c r="C14" s="481"/>
      <c r="D14" s="3">
        <v>5.5</v>
      </c>
      <c r="E14" s="11">
        <f t="shared" si="0"/>
        <v>4827916.5</v>
      </c>
      <c r="F14" s="13">
        <f t="shared" si="1"/>
        <v>160930.54999999999</v>
      </c>
      <c r="G14" s="13">
        <f t="shared" si="2"/>
        <v>20116.318749999999</v>
      </c>
    </row>
    <row r="15" spans="1:12" ht="50.25" customHeight="1" x14ac:dyDescent="0.25">
      <c r="A15" s="2">
        <v>11</v>
      </c>
      <c r="B15" s="481" t="s">
        <v>25</v>
      </c>
      <c r="C15" s="481"/>
      <c r="D15" s="3">
        <v>6.5</v>
      </c>
      <c r="E15" s="11">
        <f t="shared" si="0"/>
        <v>5705719.5</v>
      </c>
      <c r="F15" s="13">
        <f t="shared" si="1"/>
        <v>190190.65</v>
      </c>
      <c r="G15" s="13">
        <f t="shared" si="2"/>
        <v>23773.831249999999</v>
      </c>
      <c r="J15" s="17">
        <f>+(G15*200)*2</f>
        <v>9509532.5</v>
      </c>
    </row>
    <row r="16" spans="1:12" ht="50.25" customHeight="1" x14ac:dyDescent="0.25">
      <c r="A16" s="2">
        <v>12</v>
      </c>
      <c r="B16" s="481" t="s">
        <v>26</v>
      </c>
      <c r="C16" s="481"/>
      <c r="D16" s="3">
        <v>7.5</v>
      </c>
      <c r="E16" s="11">
        <f t="shared" si="0"/>
        <v>6583522.5</v>
      </c>
      <c r="F16" s="13">
        <f t="shared" si="1"/>
        <v>219450.75</v>
      </c>
      <c r="G16" s="13">
        <f t="shared" si="2"/>
        <v>27431.34375</v>
      </c>
    </row>
    <row r="17" spans="1:9" ht="50.25" customHeight="1" x14ac:dyDescent="0.25">
      <c r="A17" s="2">
        <v>13</v>
      </c>
      <c r="B17" s="481" t="s">
        <v>27</v>
      </c>
      <c r="C17" s="481"/>
      <c r="D17" s="3">
        <v>8</v>
      </c>
      <c r="E17" s="11">
        <f t="shared" si="0"/>
        <v>7022424</v>
      </c>
      <c r="F17" s="13">
        <f t="shared" si="1"/>
        <v>234080.8</v>
      </c>
      <c r="G17" s="13">
        <f t="shared" si="2"/>
        <v>29260.1</v>
      </c>
    </row>
    <row r="18" spans="1:9" ht="50.25" customHeight="1" x14ac:dyDescent="0.25">
      <c r="A18" s="2">
        <v>14</v>
      </c>
      <c r="B18" s="481" t="s">
        <v>28</v>
      </c>
      <c r="C18" s="481"/>
      <c r="D18" s="3">
        <v>9</v>
      </c>
      <c r="E18" s="11">
        <f t="shared" si="0"/>
        <v>7900227</v>
      </c>
      <c r="F18" s="13">
        <f t="shared" si="1"/>
        <v>263340.90000000002</v>
      </c>
      <c r="G18" s="13">
        <f t="shared" si="2"/>
        <v>32917.612500000003</v>
      </c>
    </row>
    <row r="19" spans="1:9" ht="50.25" customHeight="1" x14ac:dyDescent="0.25">
      <c r="A19" s="2">
        <v>15</v>
      </c>
      <c r="B19" s="481" t="s">
        <v>29</v>
      </c>
      <c r="C19" s="481"/>
      <c r="D19" s="3">
        <v>10.5</v>
      </c>
      <c r="E19" s="11">
        <f t="shared" si="0"/>
        <v>9216931.5</v>
      </c>
      <c r="F19" s="13">
        <f t="shared" si="1"/>
        <v>307231.05</v>
      </c>
      <c r="G19" s="13">
        <f t="shared" si="2"/>
        <v>38403.881249999999</v>
      </c>
    </row>
    <row r="20" spans="1:9" ht="50.25" customHeight="1" x14ac:dyDescent="0.25">
      <c r="A20" s="2">
        <v>16</v>
      </c>
      <c r="B20" s="481" t="s">
        <v>30</v>
      </c>
      <c r="C20" s="481"/>
      <c r="D20" s="3">
        <v>11.5</v>
      </c>
      <c r="E20" s="11">
        <f t="shared" si="0"/>
        <v>10094734.5</v>
      </c>
      <c r="F20" s="13">
        <f t="shared" si="1"/>
        <v>336491.15</v>
      </c>
      <c r="G20" s="13">
        <f t="shared" si="2"/>
        <v>42061.393750000003</v>
      </c>
    </row>
    <row r="21" spans="1:9" ht="50.25" customHeight="1" x14ac:dyDescent="0.25">
      <c r="A21" s="2">
        <v>17</v>
      </c>
      <c r="B21" s="481" t="s">
        <v>31</v>
      </c>
      <c r="C21" s="481"/>
      <c r="D21" s="3">
        <v>13</v>
      </c>
      <c r="E21" s="11">
        <f t="shared" si="0"/>
        <v>11411439</v>
      </c>
      <c r="F21" s="13">
        <f t="shared" si="1"/>
        <v>380381.3</v>
      </c>
      <c r="G21" s="13">
        <f t="shared" si="2"/>
        <v>47547.662499999999</v>
      </c>
    </row>
    <row r="22" spans="1:9" ht="88.5" customHeight="1" x14ac:dyDescent="0.25">
      <c r="A22" s="2">
        <v>18</v>
      </c>
      <c r="B22" s="481" t="s">
        <v>32</v>
      </c>
      <c r="C22" s="481"/>
      <c r="D22" s="3">
        <v>14</v>
      </c>
      <c r="E22" s="11">
        <f t="shared" si="0"/>
        <v>12289242</v>
      </c>
      <c r="F22" s="13">
        <f t="shared" si="1"/>
        <v>409641.4</v>
      </c>
      <c r="G22" s="13">
        <f t="shared" si="2"/>
        <v>51205.175000000003</v>
      </c>
    </row>
    <row r="23" spans="1:9" ht="88.5" customHeight="1" x14ac:dyDescent="0.25">
      <c r="A23" s="2">
        <v>19</v>
      </c>
      <c r="B23" s="481" t="s">
        <v>33</v>
      </c>
      <c r="C23" s="481"/>
      <c r="D23" s="3">
        <v>15</v>
      </c>
      <c r="E23" s="11">
        <f>+$E$1*D23</f>
        <v>13167045</v>
      </c>
      <c r="F23" s="13">
        <f t="shared" si="1"/>
        <v>438901.5</v>
      </c>
      <c r="G23" s="13">
        <f t="shared" si="2"/>
        <v>54862.6875</v>
      </c>
    </row>
    <row r="24" spans="1:9" ht="88.5" customHeight="1" x14ac:dyDescent="0.25">
      <c r="A24" s="2">
        <v>20</v>
      </c>
      <c r="B24" s="481" t="s">
        <v>34</v>
      </c>
      <c r="C24" s="481"/>
      <c r="D24" s="3">
        <v>16</v>
      </c>
      <c r="E24" s="11">
        <f t="shared" si="0"/>
        <v>14044848</v>
      </c>
      <c r="F24" s="13">
        <f t="shared" si="1"/>
        <v>468161.6</v>
      </c>
      <c r="G24" s="13">
        <f t="shared" si="2"/>
        <v>58520.2</v>
      </c>
    </row>
    <row r="25" spans="1:9" ht="88.5" customHeight="1" thickBot="1" x14ac:dyDescent="0.3">
      <c r="A25" s="2">
        <v>21</v>
      </c>
      <c r="B25" s="481" t="s">
        <v>35</v>
      </c>
      <c r="C25" s="481"/>
      <c r="D25" s="3">
        <v>17</v>
      </c>
      <c r="E25" s="11">
        <f t="shared" si="0"/>
        <v>14922651</v>
      </c>
      <c r="F25" s="13">
        <f t="shared" si="1"/>
        <v>497421.7</v>
      </c>
      <c r="G25" s="13">
        <f t="shared" si="2"/>
        <v>62177.712500000001</v>
      </c>
    </row>
    <row r="26" spans="1:9" ht="15.75" thickBot="1" x14ac:dyDescent="0.3">
      <c r="A26" s="24">
        <v>22</v>
      </c>
      <c r="B26" s="482" t="s">
        <v>168</v>
      </c>
      <c r="C26" s="483"/>
      <c r="D26" s="245">
        <v>847.45039298908739</v>
      </c>
      <c r="E26" s="11">
        <f t="shared" si="0"/>
        <v>743894497.31699991</v>
      </c>
      <c r="F26" s="13">
        <f t="shared" ref="F26:F50" si="3">+(E26/30)</f>
        <v>24796483.243899997</v>
      </c>
      <c r="G26" s="13">
        <f t="shared" ref="G26:G50" si="4">+(E26/30)/8</f>
        <v>3099560.4054874997</v>
      </c>
      <c r="H26" s="21"/>
      <c r="I26" s="21"/>
    </row>
    <row r="27" spans="1:9" ht="15.75" thickBot="1" x14ac:dyDescent="0.3">
      <c r="A27" s="24">
        <v>23</v>
      </c>
      <c r="B27" s="482" t="s">
        <v>131</v>
      </c>
      <c r="C27" s="483" t="s">
        <v>131</v>
      </c>
      <c r="D27" s="245">
        <v>312.23317421966601</v>
      </c>
      <c r="E27" s="11">
        <f t="shared" si="0"/>
        <v>274079217.02954549</v>
      </c>
      <c r="F27" s="13">
        <f t="shared" si="3"/>
        <v>9135973.9009848498</v>
      </c>
      <c r="G27" s="13">
        <f t="shared" si="4"/>
        <v>1141996.7376231062</v>
      </c>
      <c r="H27" s="21"/>
      <c r="I27" s="21"/>
    </row>
    <row r="28" spans="1:9" ht="15.75" thickBot="1" x14ac:dyDescent="0.3">
      <c r="A28" s="24">
        <v>24</v>
      </c>
      <c r="B28" s="482" t="s">
        <v>132</v>
      </c>
      <c r="C28" s="483" t="s">
        <v>132</v>
      </c>
      <c r="D28" s="245">
        <v>42.77243584266629</v>
      </c>
      <c r="E28" s="11">
        <f t="shared" si="0"/>
        <v>37545772.5</v>
      </c>
      <c r="F28" s="13">
        <f t="shared" si="3"/>
        <v>1251525.75</v>
      </c>
      <c r="G28" s="13">
        <f t="shared" si="4"/>
        <v>156440.71875</v>
      </c>
      <c r="H28" s="21"/>
      <c r="I28" s="21"/>
    </row>
    <row r="29" spans="1:9" ht="15.75" thickBot="1" x14ac:dyDescent="0.3">
      <c r="A29" s="24">
        <v>25</v>
      </c>
      <c r="B29" s="482" t="s">
        <v>171</v>
      </c>
      <c r="C29" s="483"/>
      <c r="D29" s="3">
        <v>1033.4718769473334</v>
      </c>
      <c r="E29" s="11">
        <f t="shared" si="0"/>
        <v>907184714.00000012</v>
      </c>
      <c r="F29" s="13">
        <f t="shared" si="3"/>
        <v>30239490.466666672</v>
      </c>
      <c r="G29" s="13">
        <f t="shared" si="4"/>
        <v>3779936.308333334</v>
      </c>
      <c r="H29" s="21"/>
      <c r="I29" s="21"/>
    </row>
    <row r="30" spans="1:9" ht="15.75" thickBot="1" x14ac:dyDescent="0.3">
      <c r="A30" s="24">
        <v>26</v>
      </c>
      <c r="B30" s="482" t="s">
        <v>172</v>
      </c>
      <c r="C30" s="483" t="s">
        <v>131</v>
      </c>
      <c r="D30" s="3">
        <v>126.21168986663295</v>
      </c>
      <c r="E30" s="11">
        <f t="shared" si="0"/>
        <v>110789000</v>
      </c>
      <c r="F30" s="13">
        <f t="shared" si="3"/>
        <v>3692966.6666666665</v>
      </c>
      <c r="G30" s="13">
        <f t="shared" si="4"/>
        <v>461620.83333333331</v>
      </c>
      <c r="H30" s="21"/>
      <c r="I30" s="21"/>
    </row>
    <row r="31" spans="1:9" ht="15.75" thickBot="1" x14ac:dyDescent="0.3">
      <c r="A31" s="24">
        <v>27</v>
      </c>
      <c r="B31" s="482" t="s">
        <v>173</v>
      </c>
      <c r="C31" s="483" t="s">
        <v>132</v>
      </c>
      <c r="D31" s="3">
        <v>42.772436412270181</v>
      </c>
      <c r="E31" s="11">
        <f t="shared" si="0"/>
        <v>37545773</v>
      </c>
      <c r="F31" s="13">
        <f t="shared" si="3"/>
        <v>1251525.7666666666</v>
      </c>
      <c r="G31" s="13">
        <f t="shared" si="4"/>
        <v>156440.72083333333</v>
      </c>
      <c r="H31" s="21"/>
      <c r="I31" s="21"/>
    </row>
    <row r="32" spans="1:9" ht="15.75" thickBot="1" x14ac:dyDescent="0.3">
      <c r="A32" s="24">
        <v>28</v>
      </c>
      <c r="B32" s="484" t="s">
        <v>146</v>
      </c>
      <c r="C32" s="485"/>
      <c r="D32" s="3">
        <v>2383.4269773514102</v>
      </c>
      <c r="E32" s="11">
        <f t="shared" si="0"/>
        <v>2092179351</v>
      </c>
      <c r="F32" s="13">
        <f t="shared" si="3"/>
        <v>69739311.700000003</v>
      </c>
      <c r="G32" s="13">
        <f t="shared" si="4"/>
        <v>8717413.9625000004</v>
      </c>
      <c r="H32" s="21"/>
      <c r="I32" s="21"/>
    </row>
    <row r="33" spans="1:10" ht="15.75" thickBot="1" x14ac:dyDescent="0.3">
      <c r="A33" s="24">
        <v>29</v>
      </c>
      <c r="B33" s="484" t="s">
        <v>147</v>
      </c>
      <c r="C33" s="485" t="s">
        <v>138</v>
      </c>
      <c r="D33" s="3">
        <v>1558.2139329667364</v>
      </c>
      <c r="E33" s="11">
        <f t="shared" si="0"/>
        <v>1367804865</v>
      </c>
      <c r="F33" s="13">
        <f t="shared" si="3"/>
        <v>45593495.5</v>
      </c>
      <c r="G33" s="13">
        <f t="shared" si="4"/>
        <v>5699186.9375</v>
      </c>
      <c r="H33" s="21"/>
      <c r="I33" s="21"/>
    </row>
    <row r="34" spans="1:10" x14ac:dyDescent="0.25">
      <c r="A34" s="24">
        <v>30</v>
      </c>
      <c r="B34" s="484" t="s">
        <v>148</v>
      </c>
      <c r="C34" s="485" t="s">
        <v>139</v>
      </c>
      <c r="D34" s="3">
        <v>34.360379265051499</v>
      </c>
      <c r="E34" s="11">
        <f t="shared" si="0"/>
        <v>30161644</v>
      </c>
      <c r="F34" s="13">
        <f t="shared" si="3"/>
        <v>1005388.1333333333</v>
      </c>
      <c r="G34" s="13">
        <f t="shared" si="4"/>
        <v>125673.51666666666</v>
      </c>
      <c r="H34" s="21"/>
      <c r="I34" s="21"/>
    </row>
    <row r="35" spans="1:10" x14ac:dyDescent="0.25">
      <c r="A35" s="24">
        <v>31</v>
      </c>
      <c r="B35" s="486" t="s">
        <v>179</v>
      </c>
      <c r="C35" s="486"/>
      <c r="D35" s="3">
        <v>2</v>
      </c>
      <c r="E35" s="11">
        <f t="shared" si="0"/>
        <v>1755606</v>
      </c>
      <c r="F35" s="13">
        <f t="shared" si="3"/>
        <v>58520.2</v>
      </c>
      <c r="G35" s="13">
        <f t="shared" si="4"/>
        <v>7315.0249999999996</v>
      </c>
      <c r="H35" s="21"/>
      <c r="I35" s="21"/>
    </row>
    <row r="36" spans="1:10" x14ac:dyDescent="0.25">
      <c r="A36" s="24">
        <v>32</v>
      </c>
      <c r="B36" s="481" t="s">
        <v>150</v>
      </c>
      <c r="C36" s="481"/>
      <c r="D36" s="358">
        <v>102.52869949179942</v>
      </c>
      <c r="E36" s="11">
        <f>+$E$1*D36</f>
        <v>90000000</v>
      </c>
      <c r="F36" s="13">
        <f t="shared" si="3"/>
        <v>3000000</v>
      </c>
      <c r="G36" s="13">
        <f t="shared" si="4"/>
        <v>375000</v>
      </c>
      <c r="H36" s="21"/>
      <c r="I36" s="21"/>
    </row>
    <row r="37" spans="1:10" x14ac:dyDescent="0.25">
      <c r="A37" s="24">
        <v>33</v>
      </c>
      <c r="B37" s="481" t="s">
        <v>152</v>
      </c>
      <c r="C37" s="481"/>
      <c r="D37" s="3">
        <v>3965.2152362204274</v>
      </c>
      <c r="E37" s="11">
        <f>+$E$1*D37</f>
        <v>3480677830</v>
      </c>
      <c r="F37" s="13">
        <f t="shared" si="3"/>
        <v>116022594.33333333</v>
      </c>
      <c r="G37" s="13">
        <f t="shared" si="4"/>
        <v>14502824.291666666</v>
      </c>
      <c r="H37" s="21"/>
      <c r="I37" s="21"/>
      <c r="J37" s="405"/>
    </row>
    <row r="38" spans="1:10" x14ac:dyDescent="0.25">
      <c r="A38" s="24">
        <v>34</v>
      </c>
      <c r="B38" s="481" t="s">
        <v>153</v>
      </c>
      <c r="C38" s="481"/>
      <c r="D38" s="3">
        <v>1211.3972839008297</v>
      </c>
      <c r="E38" s="11">
        <f t="shared" si="0"/>
        <v>1063368170</v>
      </c>
      <c r="F38" s="13">
        <f t="shared" si="3"/>
        <v>35445605.666666664</v>
      </c>
      <c r="G38" s="13">
        <f t="shared" si="4"/>
        <v>4430700.708333333</v>
      </c>
      <c r="H38" s="21"/>
      <c r="I38" s="21"/>
      <c r="J38" s="402"/>
    </row>
    <row r="39" spans="1:10" x14ac:dyDescent="0.25">
      <c r="A39" s="24">
        <v>35</v>
      </c>
      <c r="B39" s="481" t="s">
        <v>154</v>
      </c>
      <c r="C39" s="481"/>
      <c r="D39" s="3">
        <v>1919.5650960409112</v>
      </c>
      <c r="E39" s="11">
        <f t="shared" si="0"/>
        <v>1685000000</v>
      </c>
      <c r="F39" s="13">
        <f t="shared" si="3"/>
        <v>56166666.666666664</v>
      </c>
      <c r="G39" s="13">
        <f t="shared" si="4"/>
        <v>7020833.333333333</v>
      </c>
      <c r="H39" s="21"/>
      <c r="I39" s="21"/>
    </row>
    <row r="40" spans="1:10" ht="42" customHeight="1" x14ac:dyDescent="0.25">
      <c r="A40" s="24">
        <v>36</v>
      </c>
      <c r="B40" s="481" t="s">
        <v>186</v>
      </c>
      <c r="C40" s="481"/>
      <c r="D40" s="3">
        <v>10223.530000000001</v>
      </c>
      <c r="E40" s="11">
        <f t="shared" si="0"/>
        <v>8974245304.5900002</v>
      </c>
      <c r="F40" s="13">
        <f t="shared" si="3"/>
        <v>299141510.153</v>
      </c>
      <c r="G40" s="13">
        <f t="shared" si="4"/>
        <v>37392688.769125</v>
      </c>
      <c r="H40" s="21"/>
      <c r="I40" s="21"/>
    </row>
    <row r="41" spans="1:10" x14ac:dyDescent="0.25">
      <c r="A41" s="24">
        <v>37</v>
      </c>
      <c r="B41" s="481" t="s">
        <v>176</v>
      </c>
      <c r="C41" s="481"/>
      <c r="D41" s="3">
        <v>3987.2272024600002</v>
      </c>
      <c r="E41" s="11">
        <f>+D41*E1</f>
        <v>3500000000.0009956</v>
      </c>
      <c r="F41" s="13">
        <f t="shared" si="3"/>
        <v>116666666.66669986</v>
      </c>
      <c r="G41" s="13">
        <f t="shared" si="4"/>
        <v>14583333.333337482</v>
      </c>
      <c r="H41" s="21"/>
      <c r="I41" s="21"/>
    </row>
    <row r="42" spans="1:10" ht="32.25" customHeight="1" x14ac:dyDescent="0.25">
      <c r="A42" s="24">
        <v>38</v>
      </c>
      <c r="B42" s="481" t="s">
        <v>178</v>
      </c>
      <c r="C42" s="481"/>
      <c r="D42" s="3">
        <v>2715</v>
      </c>
      <c r="E42" s="11">
        <f t="shared" si="0"/>
        <v>2383235145</v>
      </c>
      <c r="F42" s="13">
        <f t="shared" si="3"/>
        <v>79441171.5</v>
      </c>
      <c r="G42" s="13">
        <f t="shared" si="4"/>
        <v>9930146.4375</v>
      </c>
      <c r="H42" s="21"/>
      <c r="I42" s="21"/>
      <c r="J42" s="411">
        <v>0.69808999999999999</v>
      </c>
    </row>
    <row r="43" spans="1:10" x14ac:dyDescent="0.25">
      <c r="A43" s="24">
        <v>39</v>
      </c>
      <c r="B43" s="481" t="s">
        <v>191</v>
      </c>
      <c r="C43" s="481"/>
      <c r="D43" s="3">
        <v>10223.530000000001</v>
      </c>
      <c r="E43" s="11">
        <f t="shared" si="0"/>
        <v>8974245304.5900002</v>
      </c>
      <c r="F43" s="13">
        <f t="shared" si="3"/>
        <v>299141510.153</v>
      </c>
      <c r="G43" s="13">
        <f t="shared" si="4"/>
        <v>37392688.769125</v>
      </c>
      <c r="H43" s="21"/>
      <c r="I43" s="21"/>
      <c r="J43" s="402"/>
    </row>
    <row r="44" spans="1:10" x14ac:dyDescent="0.25">
      <c r="A44" s="24">
        <v>40</v>
      </c>
      <c r="B44" s="481" t="s">
        <v>192</v>
      </c>
      <c r="C44" s="481"/>
      <c r="D44" s="3">
        <v>7136.9440999999997</v>
      </c>
      <c r="E44" s="11">
        <f t="shared" si="0"/>
        <v>6264830941.8122997</v>
      </c>
      <c r="F44" s="13">
        <f t="shared" si="3"/>
        <v>208827698.06040999</v>
      </c>
      <c r="G44" s="13">
        <f t="shared" si="4"/>
        <v>26103462.257551249</v>
      </c>
      <c r="H44" s="21"/>
      <c r="I44" s="409">
        <f>+E43</f>
        <v>8974245304.5900002</v>
      </c>
    </row>
    <row r="45" spans="1:10" x14ac:dyDescent="0.25">
      <c r="A45" s="24">
        <v>41</v>
      </c>
      <c r="B45" s="481" t="s">
        <v>193</v>
      </c>
      <c r="C45" s="481"/>
      <c r="D45" s="3">
        <v>3086.59</v>
      </c>
      <c r="E45" s="11">
        <f t="shared" si="0"/>
        <v>2709417961.77</v>
      </c>
      <c r="F45" s="13">
        <f t="shared" si="3"/>
        <v>90313932.059</v>
      </c>
      <c r="G45" s="13">
        <f t="shared" si="4"/>
        <v>11289241.507375</v>
      </c>
      <c r="H45" s="21"/>
      <c r="I45" s="21"/>
    </row>
    <row r="46" spans="1:10" x14ac:dyDescent="0.25">
      <c r="A46" s="24">
        <v>42</v>
      </c>
      <c r="B46" s="481" t="s">
        <v>195</v>
      </c>
      <c r="C46" s="481"/>
      <c r="D46" s="3"/>
      <c r="E46" s="11">
        <f t="shared" si="0"/>
        <v>0</v>
      </c>
      <c r="F46" s="13">
        <f t="shared" si="3"/>
        <v>0</v>
      </c>
      <c r="G46" s="13">
        <f t="shared" si="4"/>
        <v>0</v>
      </c>
      <c r="H46" s="21"/>
      <c r="I46" s="405">
        <f>+((I44*69.809%))</f>
        <v>6264830904.6812334</v>
      </c>
      <c r="J46" s="405"/>
    </row>
    <row r="47" spans="1:10" x14ac:dyDescent="0.25">
      <c r="A47" s="24">
        <v>43</v>
      </c>
      <c r="B47" s="481"/>
      <c r="C47" s="481"/>
      <c r="D47" s="3"/>
      <c r="E47" s="11">
        <f t="shared" si="0"/>
        <v>0</v>
      </c>
      <c r="F47" s="13">
        <f t="shared" si="3"/>
        <v>0</v>
      </c>
      <c r="G47" s="13">
        <f t="shared" si="4"/>
        <v>0</v>
      </c>
      <c r="H47" s="21"/>
      <c r="I47" s="406">
        <f>+I46/E1</f>
        <v>7136.9440577000005</v>
      </c>
      <c r="J47" s="383"/>
    </row>
    <row r="48" spans="1:10" x14ac:dyDescent="0.25">
      <c r="A48" s="24">
        <v>44</v>
      </c>
      <c r="B48" s="481"/>
      <c r="C48" s="481"/>
      <c r="D48" s="3"/>
      <c r="E48" s="11">
        <f t="shared" si="0"/>
        <v>0</v>
      </c>
      <c r="F48" s="13">
        <f t="shared" si="3"/>
        <v>0</v>
      </c>
      <c r="G48" s="13">
        <f t="shared" si="4"/>
        <v>0</v>
      </c>
      <c r="H48" s="21"/>
      <c r="I48" s="21"/>
    </row>
    <row r="49" spans="1:9" x14ac:dyDescent="0.25">
      <c r="A49" s="24">
        <v>45</v>
      </c>
      <c r="B49" s="481" t="s">
        <v>181</v>
      </c>
      <c r="C49" s="481"/>
      <c r="D49" s="3">
        <v>0</v>
      </c>
      <c r="E49" s="11">
        <f t="shared" si="0"/>
        <v>0</v>
      </c>
      <c r="F49" s="13">
        <f t="shared" si="3"/>
        <v>0</v>
      </c>
      <c r="G49" s="13">
        <f t="shared" si="4"/>
        <v>0</v>
      </c>
      <c r="H49" s="21"/>
      <c r="I49" s="405">
        <f>+(((I44*(1-J42))))</f>
        <v>2709414399.9087672</v>
      </c>
    </row>
    <row r="50" spans="1:9" x14ac:dyDescent="0.25">
      <c r="A50" s="24">
        <v>46</v>
      </c>
      <c r="B50" s="481" t="s">
        <v>169</v>
      </c>
      <c r="C50" s="481"/>
      <c r="D50" s="3">
        <v>0</v>
      </c>
      <c r="E50" s="11">
        <f>+$E$1*D50</f>
        <v>0</v>
      </c>
      <c r="F50" s="13">
        <f t="shared" si="3"/>
        <v>0</v>
      </c>
      <c r="G50" s="13">
        <f t="shared" si="4"/>
        <v>0</v>
      </c>
      <c r="H50" s="21"/>
      <c r="I50" s="402">
        <f>+I49/E1</f>
        <v>3086.5859423000002</v>
      </c>
    </row>
    <row r="52" spans="1:9" x14ac:dyDescent="0.25">
      <c r="D52" s="383">
        <f>560000000/E1</f>
        <v>637.95635239341857</v>
      </c>
    </row>
  </sheetData>
  <mergeCells count="48">
    <mergeCell ref="A3:D3"/>
    <mergeCell ref="B5:C5"/>
    <mergeCell ref="B6:C6"/>
    <mergeCell ref="B7:C7"/>
    <mergeCell ref="B4:C4"/>
    <mergeCell ref="B8:C8"/>
    <mergeCell ref="B9:C9"/>
    <mergeCell ref="B10:C10"/>
    <mergeCell ref="B11:C11"/>
    <mergeCell ref="B12:C12"/>
    <mergeCell ref="B13:C13"/>
    <mergeCell ref="B14:C14"/>
    <mergeCell ref="B15:C15"/>
    <mergeCell ref="B16:C16"/>
    <mergeCell ref="B17:C17"/>
    <mergeCell ref="B23:C23"/>
    <mergeCell ref="B24:C24"/>
    <mergeCell ref="B25:C25"/>
    <mergeCell ref="B18:C18"/>
    <mergeCell ref="B19:C19"/>
    <mergeCell ref="B20:C20"/>
    <mergeCell ref="B21:C21"/>
    <mergeCell ref="B22:C22"/>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s>
  <conditionalFormatting sqref="B32">
    <cfRule type="cellIs" dxfId="2" priority="4" operator="equal">
      <formula>0</formula>
    </cfRule>
  </conditionalFormatting>
  <conditionalFormatting sqref="B33">
    <cfRule type="cellIs" dxfId="1" priority="2" operator="equal">
      <formula>0</formula>
    </cfRule>
  </conditionalFormatting>
  <conditionalFormatting sqref="B34">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Y177"/>
  <sheetViews>
    <sheetView topLeftCell="A19" zoomScale="55" zoomScaleNormal="55" workbookViewId="0">
      <selection activeCell="C10" sqref="C10"/>
    </sheetView>
  </sheetViews>
  <sheetFormatPr baseColWidth="10" defaultColWidth="11.42578125" defaultRowHeight="15" x14ac:dyDescent="0.25"/>
  <cols>
    <col min="1" max="1" width="23.42578125" style="52" customWidth="1"/>
    <col min="2" max="2" width="21.140625" style="52" customWidth="1"/>
    <col min="3" max="3" width="69.140625" style="52" customWidth="1"/>
    <col min="4" max="4" width="20.42578125" style="52" customWidth="1"/>
    <col min="5" max="5" width="17.140625" style="52" customWidth="1"/>
    <col min="6" max="6" width="31.7109375" style="52" bestFit="1" customWidth="1"/>
    <col min="7" max="7" width="17.7109375" style="52" customWidth="1"/>
    <col min="8" max="8" width="78.7109375" style="52" customWidth="1"/>
    <col min="9" max="9" width="18.42578125" style="52" customWidth="1"/>
    <col min="10" max="10" width="17" style="52" customWidth="1"/>
    <col min="11" max="11" width="18.28515625" style="122" customWidth="1"/>
    <col min="12" max="12" width="14.85546875" style="122" customWidth="1"/>
    <col min="13" max="13" width="21.28515625" style="46" customWidth="1"/>
    <col min="14" max="14" width="12.42578125" style="46" customWidth="1"/>
    <col min="15" max="15" width="20.28515625" style="46" customWidth="1"/>
    <col min="16" max="16" width="15.140625" style="46" customWidth="1"/>
    <col min="17" max="17" width="20.42578125" style="46" customWidth="1"/>
    <col min="18" max="18" width="14" style="46" customWidth="1"/>
    <col min="19" max="19" width="21" style="46" customWidth="1"/>
    <col min="20" max="20" width="13.85546875" style="46" customWidth="1"/>
    <col min="21" max="21" width="20.7109375" style="46" customWidth="1"/>
    <col min="22" max="22" width="14" style="46" customWidth="1"/>
    <col min="23" max="23" width="20" style="46" customWidth="1"/>
    <col min="24" max="24" width="13.28515625" style="46" customWidth="1"/>
    <col min="25" max="25" width="20" style="46" customWidth="1"/>
    <col min="26" max="26" width="13.140625" style="46" customWidth="1"/>
    <col min="27" max="27" width="21" style="46" customWidth="1"/>
    <col min="28" max="28" width="13.42578125" style="46" customWidth="1"/>
    <col min="29" max="29" width="21" style="46" customWidth="1"/>
    <col min="30" max="30" width="13.7109375" style="46" customWidth="1"/>
    <col min="31" max="31" width="20" style="46" customWidth="1"/>
    <col min="32" max="32" width="14.140625" style="46" customWidth="1"/>
    <col min="33" max="33" width="21.140625" style="46" customWidth="1"/>
    <col min="34" max="34" width="15" style="46" customWidth="1"/>
    <col min="35" max="35" width="21.28515625" style="46" customWidth="1"/>
    <col min="36" max="183" width="11.42578125" style="46"/>
    <col min="184" max="16384" width="11.42578125" style="52"/>
  </cols>
  <sheetData>
    <row r="1" spans="1:183" customFormat="1" ht="37.5" customHeight="1" thickBot="1" x14ac:dyDescent="0.3">
      <c r="A1" s="555" t="s">
        <v>156</v>
      </c>
      <c r="B1" s="556"/>
      <c r="C1" s="556"/>
      <c r="D1" s="556"/>
      <c r="E1" s="556"/>
      <c r="F1" s="556"/>
      <c r="G1" s="556"/>
      <c r="H1" s="556"/>
      <c r="I1" s="556"/>
      <c r="J1" s="556"/>
      <c r="K1" s="556"/>
      <c r="L1" s="193"/>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row>
    <row r="2" spans="1:183" customFormat="1" ht="15.75" thickBot="1" x14ac:dyDescent="0.3">
      <c r="A2" s="492" t="s">
        <v>2</v>
      </c>
      <c r="B2" s="492"/>
      <c r="C2" s="492"/>
      <c r="D2" s="492"/>
      <c r="E2" s="492"/>
      <c r="F2" s="492"/>
      <c r="G2" s="492"/>
      <c r="H2" s="492"/>
      <c r="I2" s="492"/>
      <c r="J2" s="492"/>
      <c r="K2" s="492"/>
      <c r="L2" s="96"/>
      <c r="M2" s="192">
        <v>1.0328832752791366</v>
      </c>
      <c r="N2" s="191"/>
      <c r="O2" s="192">
        <v>1.0667309266444205</v>
      </c>
      <c r="P2" s="191"/>
      <c r="Q2" s="192">
        <v>1.1007752334453451</v>
      </c>
      <c r="R2" s="191"/>
      <c r="S2" s="192">
        <v>1.1359444285376925</v>
      </c>
      <c r="T2" s="191"/>
      <c r="U2" s="192">
        <v>1.1718378943935353</v>
      </c>
      <c r="V2" s="191"/>
      <c r="W2" s="192">
        <v>1.2085196208340565</v>
      </c>
      <c r="X2" s="191"/>
      <c r="Y2" s="192">
        <v>1.2457877968277771</v>
      </c>
      <c r="Z2" s="191"/>
      <c r="AA2" s="192">
        <v>1.2836019905610632</v>
      </c>
      <c r="AB2" s="191"/>
      <c r="AC2" s="192">
        <v>1.3224442401340015</v>
      </c>
      <c r="AD2" s="191"/>
      <c r="AE2" s="192">
        <v>1.3631619032051636</v>
      </c>
      <c r="AF2" s="191"/>
      <c r="AG2" s="192">
        <v>1.4043449669096169</v>
      </c>
      <c r="AH2" s="191"/>
      <c r="AI2" s="192">
        <v>1.4471811771038039</v>
      </c>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row>
    <row r="3" spans="1:183" customFormat="1" ht="113.25" customHeight="1" thickBot="1" x14ac:dyDescent="0.3">
      <c r="A3" s="26" t="s">
        <v>3</v>
      </c>
      <c r="B3" s="26" t="s">
        <v>13</v>
      </c>
      <c r="C3" s="26" t="s">
        <v>72</v>
      </c>
      <c r="D3" s="26"/>
      <c r="E3" s="27" t="s">
        <v>167</v>
      </c>
      <c r="F3" s="27" t="s">
        <v>40</v>
      </c>
      <c r="G3" s="27" t="s">
        <v>37</v>
      </c>
      <c r="H3" s="27" t="s">
        <v>102</v>
      </c>
      <c r="I3" s="27" t="s">
        <v>103</v>
      </c>
      <c r="J3" s="27" t="s">
        <v>41</v>
      </c>
      <c r="K3" s="99" t="s">
        <v>101</v>
      </c>
      <c r="L3" s="157" t="s">
        <v>107</v>
      </c>
      <c r="M3" s="241" t="s">
        <v>108</v>
      </c>
      <c r="N3" s="155" t="s">
        <v>107</v>
      </c>
      <c r="O3" s="241" t="s">
        <v>109</v>
      </c>
      <c r="P3" s="155" t="s">
        <v>107</v>
      </c>
      <c r="Q3" s="241" t="s">
        <v>110</v>
      </c>
      <c r="R3" s="155" t="s">
        <v>107</v>
      </c>
      <c r="S3" s="241" t="s">
        <v>111</v>
      </c>
      <c r="T3" s="155" t="s">
        <v>107</v>
      </c>
      <c r="U3" s="241" t="s">
        <v>112</v>
      </c>
      <c r="V3" s="155" t="s">
        <v>107</v>
      </c>
      <c r="W3" s="241" t="s">
        <v>113</v>
      </c>
      <c r="X3" s="155" t="s">
        <v>107</v>
      </c>
      <c r="Y3" s="241" t="s">
        <v>114</v>
      </c>
      <c r="Z3" s="155" t="s">
        <v>107</v>
      </c>
      <c r="AA3" s="241" t="s">
        <v>115</v>
      </c>
      <c r="AB3" s="155" t="s">
        <v>107</v>
      </c>
      <c r="AC3" s="241" t="s">
        <v>116</v>
      </c>
      <c r="AD3" s="155" t="s">
        <v>107</v>
      </c>
      <c r="AE3" s="241" t="s">
        <v>117</v>
      </c>
      <c r="AF3" s="155" t="s">
        <v>107</v>
      </c>
      <c r="AG3" s="241" t="s">
        <v>118</v>
      </c>
      <c r="AH3" s="155" t="s">
        <v>107</v>
      </c>
      <c r="AI3" s="241" t="s">
        <v>119</v>
      </c>
      <c r="AJ3" s="38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row>
    <row r="4" spans="1:183" s="12" customFormat="1" ht="60" customHeight="1" thickBot="1" x14ac:dyDescent="0.3">
      <c r="A4" s="557" t="s">
        <v>129</v>
      </c>
      <c r="B4" s="493"/>
      <c r="C4" s="53" t="s">
        <v>130</v>
      </c>
      <c r="D4" s="29"/>
      <c r="E4" s="29">
        <v>22</v>
      </c>
      <c r="F4" s="53" t="str">
        <f>VLOOKUP(E4,HONORARIOS!$A$5:$D$50,2,0)</f>
        <v>Estudios y diseños RS</v>
      </c>
      <c r="G4" s="29">
        <v>1</v>
      </c>
      <c r="H4" s="374">
        <f>(VLOOKUP(E4,HONORARIOS!$A$5:$G$50,5,0))</f>
        <v>743894497.31699991</v>
      </c>
      <c r="I4" s="374">
        <f>+H4*G4</f>
        <v>743894497.31699991</v>
      </c>
      <c r="J4" s="56">
        <v>1</v>
      </c>
      <c r="K4" s="374">
        <f>+I4*J4</f>
        <v>743894497.31699991</v>
      </c>
      <c r="L4" s="177"/>
      <c r="M4" s="172"/>
      <c r="N4" s="46"/>
      <c r="O4" s="172"/>
      <c r="P4" s="46"/>
      <c r="Q4" s="172"/>
      <c r="R4" s="46"/>
      <c r="S4" s="172"/>
      <c r="T4" s="46"/>
      <c r="U4" s="172"/>
      <c r="V4" s="46"/>
      <c r="W4" s="172"/>
      <c r="X4" s="46"/>
      <c r="Y4" s="172"/>
      <c r="Z4" s="46"/>
      <c r="AA4" s="172"/>
      <c r="AB4" s="46"/>
      <c r="AC4" s="172"/>
      <c r="AD4" s="46"/>
      <c r="AE4" s="172"/>
      <c r="AF4" s="46"/>
      <c r="AG4" s="172"/>
      <c r="AH4" s="46"/>
      <c r="AI4" s="172"/>
      <c r="AJ4" s="46"/>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row>
    <row r="5" spans="1:183" s="12" customFormat="1" ht="60" customHeight="1" thickBot="1" x14ac:dyDescent="0.3">
      <c r="A5" s="558"/>
      <c r="B5" s="494"/>
      <c r="C5" s="53" t="s">
        <v>131</v>
      </c>
      <c r="D5" s="29"/>
      <c r="E5" s="29">
        <v>23</v>
      </c>
      <c r="F5" s="53" t="str">
        <f>VLOOKUP(E5,HONORARIOS!$A$5:$D$50,2,0)</f>
        <v>Monto agotable para estudios y ensayos</v>
      </c>
      <c r="G5" s="29">
        <v>1</v>
      </c>
      <c r="H5" s="374">
        <f>VLOOKUP(E5,HONORARIOS!$A$5:$G$50,5,0)</f>
        <v>274079217.02954549</v>
      </c>
      <c r="I5" s="374">
        <f t="shared" ref="I5:I6" si="0">+H5*G5</f>
        <v>274079217.02954549</v>
      </c>
      <c r="J5" s="56">
        <v>1</v>
      </c>
      <c r="K5" s="374">
        <f t="shared" ref="K5:K6" si="1">+I5*J5</f>
        <v>274079217.02954549</v>
      </c>
      <c r="L5" s="177"/>
      <c r="M5" s="172"/>
      <c r="N5" s="46"/>
      <c r="O5" s="172"/>
      <c r="P5" s="46"/>
      <c r="Q5" s="172"/>
      <c r="R5" s="46"/>
      <c r="S5" s="172"/>
      <c r="T5" s="46"/>
      <c r="U5" s="172"/>
      <c r="V5" s="46"/>
      <c r="W5" s="172"/>
      <c r="X5" s="46"/>
      <c r="Y5" s="172"/>
      <c r="Z5" s="46"/>
      <c r="AA5" s="172"/>
      <c r="AB5" s="46"/>
      <c r="AC5" s="172"/>
      <c r="AD5" s="46"/>
      <c r="AE5" s="172"/>
      <c r="AF5" s="46"/>
      <c r="AG5" s="172"/>
      <c r="AH5" s="46"/>
      <c r="AI5" s="172"/>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row>
    <row r="6" spans="1:183" customFormat="1" ht="15.75" thickBot="1" x14ac:dyDescent="0.3">
      <c r="A6" s="558"/>
      <c r="B6" s="495"/>
      <c r="C6" s="53" t="s">
        <v>132</v>
      </c>
      <c r="D6" s="29"/>
      <c r="E6" s="29">
        <v>24</v>
      </c>
      <c r="F6" s="53" t="str">
        <f>VLOOKUP(E6,HONORARIOS!$A$5:$D$50,2,0)</f>
        <v>Costo acompañamiento integral</v>
      </c>
      <c r="G6" s="29">
        <v>1</v>
      </c>
      <c r="H6" s="374">
        <f>VLOOKUP(E6,HONORARIOS!$A$5:$G$50,5,0)</f>
        <v>37545772.5</v>
      </c>
      <c r="I6" s="374">
        <f t="shared" si="0"/>
        <v>37545772.5</v>
      </c>
      <c r="J6" s="56">
        <v>1</v>
      </c>
      <c r="K6" s="374">
        <f t="shared" si="1"/>
        <v>37545772.5</v>
      </c>
      <c r="L6" s="177"/>
      <c r="M6" s="172"/>
      <c r="N6" s="46"/>
      <c r="O6" s="172"/>
      <c r="P6" s="46"/>
      <c r="Q6" s="172"/>
      <c r="R6" s="46"/>
      <c r="S6" s="172"/>
      <c r="T6" s="46"/>
      <c r="U6" s="172"/>
      <c r="V6" s="46"/>
      <c r="W6" s="172"/>
      <c r="X6" s="46"/>
      <c r="Y6" s="172"/>
      <c r="Z6" s="46"/>
      <c r="AA6" s="172"/>
      <c r="AB6" s="46"/>
      <c r="AC6" s="172"/>
      <c r="AD6" s="46"/>
      <c r="AE6" s="172"/>
      <c r="AF6" s="46"/>
      <c r="AG6" s="172"/>
      <c r="AH6" s="46"/>
      <c r="AI6" s="172"/>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row>
    <row r="7" spans="1:183" s="21" customFormat="1" ht="15.75" thickBot="1" x14ac:dyDescent="0.3">
      <c r="A7" s="558"/>
      <c r="B7" s="38" t="s">
        <v>70</v>
      </c>
      <c r="C7" s="513"/>
      <c r="D7" s="514"/>
      <c r="E7" s="514"/>
      <c r="F7" s="514"/>
      <c r="G7" s="514"/>
      <c r="H7" s="514"/>
      <c r="I7" s="514"/>
      <c r="J7" s="515"/>
      <c r="K7" s="376">
        <f>+SUM(K4:K6)</f>
        <v>1055519486.8465455</v>
      </c>
      <c r="L7" s="173" t="s">
        <v>100</v>
      </c>
      <c r="M7" s="374">
        <f>+K7*100%</f>
        <v>1055519486.8465455</v>
      </c>
      <c r="N7" s="161" t="s">
        <v>100</v>
      </c>
      <c r="O7" s="374">
        <v>0</v>
      </c>
      <c r="P7" s="161" t="s">
        <v>100</v>
      </c>
      <c r="Q7" s="211"/>
      <c r="R7" s="161" t="s">
        <v>100</v>
      </c>
      <c r="S7" s="211"/>
      <c r="T7" s="161" t="s">
        <v>100</v>
      </c>
      <c r="U7" s="211"/>
      <c r="V7" s="161" t="s">
        <v>100</v>
      </c>
      <c r="W7" s="211"/>
      <c r="X7" s="161" t="s">
        <v>100</v>
      </c>
      <c r="Y7" s="211"/>
      <c r="Z7" s="161" t="s">
        <v>100</v>
      </c>
      <c r="AA7" s="211"/>
      <c r="AB7" s="161" t="s">
        <v>100</v>
      </c>
      <c r="AC7" s="211"/>
      <c r="AD7" s="161" t="s">
        <v>100</v>
      </c>
      <c r="AE7" s="211"/>
      <c r="AF7" s="161" t="s">
        <v>100</v>
      </c>
      <c r="AG7" s="211"/>
      <c r="AH7" s="161" t="s">
        <v>100</v>
      </c>
      <c r="AI7" s="211"/>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row>
    <row r="8" spans="1:183" customFormat="1" ht="30.75" thickBot="1" x14ac:dyDescent="0.3">
      <c r="A8" s="558"/>
      <c r="B8" s="34" t="s">
        <v>95</v>
      </c>
      <c r="C8" s="35" t="s">
        <v>104</v>
      </c>
      <c r="D8" s="503"/>
      <c r="E8" s="504"/>
      <c r="F8" s="504"/>
      <c r="G8" s="504"/>
      <c r="H8" s="504"/>
      <c r="I8" s="504"/>
      <c r="J8" s="505"/>
      <c r="K8" s="103">
        <f>+IF(C8="Consultoria (25%)",K7*25%,0)+IF(C8="Obra (30%)",K7*30%,0)+IF(C8="Directo (20%)",K7*20%,0)+IF(C8="No aplica",0,0)+IF(C8="Directo (10%)",K7*10%,0)</f>
        <v>0</v>
      </c>
      <c r="L8" s="175" t="s">
        <v>104</v>
      </c>
      <c r="M8" s="174">
        <f>+IF(L8="Consultoria (25%)",M7*25%,0)+IF(L8="Obra (30%)",M7*30%,0)+IF(L8="Directo (20%)",M7*20%,0)+IF(L8="No aplica",0,0)+IF(L8="Directo (10%)",M7*10%,0)</f>
        <v>0</v>
      </c>
      <c r="N8" s="44" t="s">
        <v>104</v>
      </c>
      <c r="O8" s="174">
        <f>+IF(N8="Consultoria (25%)",O7*25%,0)+IF(N8="Obra (30%)",O7*30%,0)+IF(N8="Directo (20%)",O7*20%,0)+IF(N8="No aplica",0,0)+IF(N8="Directo (10%)",O7*10%,0)</f>
        <v>0</v>
      </c>
      <c r="P8" s="44" t="s">
        <v>104</v>
      </c>
      <c r="Q8" s="174">
        <f>+IF(P8="Consultoria (25%)",Q7*25%,0)+IF(P8="Obra (30%)",Q7*30%,0)+IF(P8="Directo (20%)",Q7*20%,0)+IF(P8="No aplica",0,0)+IF(P8="Directo (10%)",Q7*10%,0)</f>
        <v>0</v>
      </c>
      <c r="R8" s="44" t="s">
        <v>104</v>
      </c>
      <c r="S8" s="174">
        <f>+IF(R8="Consultoria (25%)",S7*25%,0)+IF(R8="Obra (30%)",S7*30%,0)+IF(R8="Directo (20%)",S7*20%,0)+IF(R8="No aplica",0,0)+IF(R8="Directo (10%)",S7*10%,0)</f>
        <v>0</v>
      </c>
      <c r="T8" s="44" t="s">
        <v>104</v>
      </c>
      <c r="U8" s="174">
        <f>+IF(T8="Consultoria (25%)",U7*25%,0)+IF(T8="Obra (30%)",U7*30%,0)+IF(T8="Directo (20%)",U7*20%,0)+IF(T8="No aplica",0,0)+IF(T8="Directo (10%)",U7*10%,0)</f>
        <v>0</v>
      </c>
      <c r="V8" s="44" t="s">
        <v>104</v>
      </c>
      <c r="W8" s="174">
        <f>+IF(V8="Consultoria (25%)",W7*25%,0)+IF(V8="Obra (30%)",W7*30%,0)+IF(V8="Directo (20%)",W7*20%,0)+IF(V8="No aplica",0,0)+IF(V8="Directo (10%)",W7*10%,0)</f>
        <v>0</v>
      </c>
      <c r="X8" s="44" t="s">
        <v>104</v>
      </c>
      <c r="Y8" s="174">
        <f>+IF(X8="Consultoria (25%)",Y7*25%,0)+IF(X8="Obra (30%)",Y7*30%,0)+IF(X8="Directo (20%)",Y7*20%,0)+IF(X8="No aplica",0,0)+IF(X8="Directo (10%)",Y7*10%,0)</f>
        <v>0</v>
      </c>
      <c r="Z8" s="44" t="s">
        <v>104</v>
      </c>
      <c r="AA8" s="174">
        <f>+IF(Z8="Consultoria (25%)",AA7*25%,0)+IF(Z8="Obra (30%)",AA7*30%,0)+IF(Z8="Directo (20%)",AA7*20%,0)+IF(Z8="No aplica",0,0)+IF(Z8="Directo (10%)",AA7*10%,0)</f>
        <v>0</v>
      </c>
      <c r="AB8" s="44" t="s">
        <v>104</v>
      </c>
      <c r="AC8" s="174">
        <f>+IF(AB8="Consultoria (25%)",AC7*25%,0)+IF(AB8="Obra (30%)",AC7*30%,0)+IF(AB8="Directo (20%)",AC7*20%,0)+IF(AB8="No aplica",0,0)+IF(AB8="Directo (10%)",AC7*10%,0)</f>
        <v>0</v>
      </c>
      <c r="AD8" s="44" t="s">
        <v>104</v>
      </c>
      <c r="AE8" s="174">
        <f>+IF(AD8="Consultoria (25%)",AE7*25%,0)+IF(AD8="Obra (30%)",AE7*30%,0)+IF(AD8="Directo (20%)",AE7*20%,0)+IF(AD8="No aplica",0,0)+IF(AD8="Directo (10%)",AE7*10%,0)</f>
        <v>0</v>
      </c>
      <c r="AF8" s="44" t="s">
        <v>104</v>
      </c>
      <c r="AG8" s="174">
        <f>+IF(AF8="Consultoria (25%)",AG7*25%,0)+IF(AF8="Obra (30%)",AG7*30%,0)+IF(AF8="Directo (20%)",AG7*20%,0)+IF(AF8="No aplica",0,0)+IF(AF8="Directo (10%)",AG7*10%,0)</f>
        <v>0</v>
      </c>
      <c r="AH8" s="44" t="s">
        <v>104</v>
      </c>
      <c r="AI8" s="174">
        <f>+IF(AH8="Consultoria (25%)",AI7*25%,0)+IF(AH8="Obra (30%)",AI7*30%,0)+IF(AH8="Directo (20%)",AI7*20%,0)+IF(AH8="No aplica",0,0)+IF(AH8="Directo (10%)",AI7*10%,0)</f>
        <v>0</v>
      </c>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row>
    <row r="9" spans="1:183" customFormat="1" ht="30.75" thickBot="1" x14ac:dyDescent="0.3">
      <c r="A9" s="558"/>
      <c r="B9" s="34" t="s">
        <v>123</v>
      </c>
      <c r="C9" s="35" t="s">
        <v>94</v>
      </c>
      <c r="D9" s="506"/>
      <c r="E9" s="507"/>
      <c r="F9" s="507"/>
      <c r="G9" s="507"/>
      <c r="H9" s="507"/>
      <c r="I9" s="507"/>
      <c r="J9" s="508"/>
      <c r="K9" s="374">
        <f>+IF(C9="si",$K$7*7%,0)</f>
        <v>73886364.079258189</v>
      </c>
      <c r="L9" s="175" t="s">
        <v>94</v>
      </c>
      <c r="M9" s="374">
        <f>+IF(L9="si",M7*7%,0)</f>
        <v>73886364.079258189</v>
      </c>
      <c r="N9" s="44" t="s">
        <v>94</v>
      </c>
      <c r="O9" s="374">
        <f>+IF(N9="si",O7*7%,0)</f>
        <v>0</v>
      </c>
      <c r="P9" s="44" t="s">
        <v>69</v>
      </c>
      <c r="Q9" s="174">
        <f>+IF(P9="si",Q7*10%,0)</f>
        <v>0</v>
      </c>
      <c r="R9" s="44" t="s">
        <v>69</v>
      </c>
      <c r="S9" s="174">
        <f>+IF(R9="si",S7*10%,0)</f>
        <v>0</v>
      </c>
      <c r="T9" s="44" t="s">
        <v>69</v>
      </c>
      <c r="U9" s="174">
        <f>+IF(T9="si",U7*10%,0)</f>
        <v>0</v>
      </c>
      <c r="V9" s="44" t="s">
        <v>69</v>
      </c>
      <c r="W9" s="174">
        <f>+IF(V9="si",W7*10%,0)</f>
        <v>0</v>
      </c>
      <c r="X9" s="44" t="s">
        <v>69</v>
      </c>
      <c r="Y9" s="174">
        <f>+IF(X9="si",Y7*10%,0)</f>
        <v>0</v>
      </c>
      <c r="Z9" s="44" t="s">
        <v>69</v>
      </c>
      <c r="AA9" s="174">
        <f>+IF(Z9="si",AA7*10%,0)</f>
        <v>0</v>
      </c>
      <c r="AB9" s="44" t="s">
        <v>69</v>
      </c>
      <c r="AC9" s="174">
        <f>+IF(AB9="si",AC7*10%,0)</f>
        <v>0</v>
      </c>
      <c r="AD9" s="44" t="s">
        <v>69</v>
      </c>
      <c r="AE9" s="174">
        <f>+IF(AD9="si",AE7*10%,0)</f>
        <v>0</v>
      </c>
      <c r="AF9" s="44" t="s">
        <v>69</v>
      </c>
      <c r="AG9" s="174">
        <f>+IF(AF9="si",AG7*10%,0)</f>
        <v>0</v>
      </c>
      <c r="AH9" s="44" t="s">
        <v>69</v>
      </c>
      <c r="AI9" s="174">
        <f>+IF(AH9="si",AI7*10%,0)</f>
        <v>0</v>
      </c>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row>
    <row r="10" spans="1:183" customFormat="1" ht="30.75" thickBot="1" x14ac:dyDescent="0.3">
      <c r="A10" s="558"/>
      <c r="B10" s="34" t="s">
        <v>92</v>
      </c>
      <c r="C10" s="35" t="s">
        <v>69</v>
      </c>
      <c r="D10" s="506"/>
      <c r="E10" s="507"/>
      <c r="F10" s="507"/>
      <c r="G10" s="507"/>
      <c r="H10" s="507"/>
      <c r="I10" s="507"/>
      <c r="J10" s="508"/>
      <c r="K10" s="109">
        <f>+IF(C10="si",$K$7*7%,0)</f>
        <v>0</v>
      </c>
      <c r="L10" s="175" t="s">
        <v>69</v>
      </c>
      <c r="M10" s="174">
        <f>+IF(L10="si",M7*7%,0)</f>
        <v>0</v>
      </c>
      <c r="N10" s="44" t="s">
        <v>69</v>
      </c>
      <c r="O10" s="174">
        <f>+IF(N10="si",O7*7%,0)</f>
        <v>0</v>
      </c>
      <c r="P10" s="44" t="s">
        <v>69</v>
      </c>
      <c r="Q10" s="174">
        <f>+IF(P10="si",Q7*7%,0)</f>
        <v>0</v>
      </c>
      <c r="R10" s="44" t="s">
        <v>69</v>
      </c>
      <c r="S10" s="174">
        <f>+IF(R10="si",S7*7%,0)</f>
        <v>0</v>
      </c>
      <c r="T10" s="44" t="s">
        <v>69</v>
      </c>
      <c r="U10" s="174">
        <f>+IF(T10="si",U7*7%,0)</f>
        <v>0</v>
      </c>
      <c r="V10" s="44" t="s">
        <v>69</v>
      </c>
      <c r="W10" s="174">
        <f>+IF(V10="si",W7*7%,0)</f>
        <v>0</v>
      </c>
      <c r="X10" s="44" t="s">
        <v>69</v>
      </c>
      <c r="Y10" s="174">
        <f>+IF(X10="si",Y7*7%,0)</f>
        <v>0</v>
      </c>
      <c r="Z10" s="44" t="s">
        <v>69</v>
      </c>
      <c r="AA10" s="174">
        <f>+IF(Z10="si",AA7*7%,0)</f>
        <v>0</v>
      </c>
      <c r="AB10" s="44" t="s">
        <v>69</v>
      </c>
      <c r="AC10" s="174">
        <f>+IF(AB10="si",AC7*7%,0)</f>
        <v>0</v>
      </c>
      <c r="AD10" s="44" t="s">
        <v>69</v>
      </c>
      <c r="AE10" s="174">
        <f>+IF(AD10="si",AE7*7%,0)</f>
        <v>0</v>
      </c>
      <c r="AF10" s="44" t="s">
        <v>69</v>
      </c>
      <c r="AG10" s="174">
        <f>+IF(AF10="si",AG7*7%,0)</f>
        <v>0</v>
      </c>
      <c r="AH10" s="44" t="s">
        <v>69</v>
      </c>
      <c r="AI10" s="174">
        <f>+IF(AH10="si",AI7*7%,0)</f>
        <v>0</v>
      </c>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row>
    <row r="11" spans="1:183" customFormat="1" ht="18" customHeight="1" thickBot="1" x14ac:dyDescent="0.3">
      <c r="A11" s="559"/>
      <c r="B11" s="34" t="s">
        <v>93</v>
      </c>
      <c r="C11" s="35" t="s">
        <v>69</v>
      </c>
      <c r="D11" s="506"/>
      <c r="E11" s="507"/>
      <c r="F11" s="507"/>
      <c r="G11" s="507"/>
      <c r="H11" s="507"/>
      <c r="I11" s="507"/>
      <c r="J11" s="508"/>
      <c r="K11" s="100">
        <f>+IF(C11="si",$K$7*5%,0)</f>
        <v>0</v>
      </c>
      <c r="L11" s="175" t="s">
        <v>69</v>
      </c>
      <c r="M11" s="174">
        <f>+IF(L11="si",M7*5%,0)</f>
        <v>0</v>
      </c>
      <c r="N11" s="44" t="s">
        <v>69</v>
      </c>
      <c r="O11" s="174">
        <f>+IF(N11="si",O7*5%,0)</f>
        <v>0</v>
      </c>
      <c r="P11" s="44" t="s">
        <v>69</v>
      </c>
      <c r="Q11" s="174">
        <f>+IF(P11="si",Q7*5%,0)</f>
        <v>0</v>
      </c>
      <c r="R11" s="44" t="s">
        <v>69</v>
      </c>
      <c r="S11" s="174">
        <f>+IF(R11="si",S7*5%,0)</f>
        <v>0</v>
      </c>
      <c r="T11" s="44" t="s">
        <v>69</v>
      </c>
      <c r="U11" s="174">
        <f>+IF(T11="si",U7*5%,0)</f>
        <v>0</v>
      </c>
      <c r="V11" s="44" t="s">
        <v>69</v>
      </c>
      <c r="W11" s="174">
        <f>+IF(V11="si",W7*5%,0)</f>
        <v>0</v>
      </c>
      <c r="X11" s="44" t="s">
        <v>69</v>
      </c>
      <c r="Y11" s="174">
        <f>+IF(X11="si",Y7*5%,0)</f>
        <v>0</v>
      </c>
      <c r="Z11" s="44" t="s">
        <v>69</v>
      </c>
      <c r="AA11" s="174">
        <f>+IF(Z11="si",AA7*5%,0)</f>
        <v>0</v>
      </c>
      <c r="AB11" s="44" t="s">
        <v>69</v>
      </c>
      <c r="AC11" s="174">
        <f>+IF(AB11="si",AC7*5%,0)</f>
        <v>0</v>
      </c>
      <c r="AD11" s="44" t="s">
        <v>69</v>
      </c>
      <c r="AE11" s="174">
        <f>+IF(AD11="si",AE7*5%,0)</f>
        <v>0</v>
      </c>
      <c r="AF11" s="44" t="s">
        <v>69</v>
      </c>
      <c r="AG11" s="174">
        <f>+IF(AF11="si",AG7*5%,0)</f>
        <v>0</v>
      </c>
      <c r="AH11" s="44" t="s">
        <v>69</v>
      </c>
      <c r="AI11" s="174">
        <f>+IF(AH11="si",AI7*5%,0)</f>
        <v>0</v>
      </c>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row>
    <row r="12" spans="1:183" s="33" customFormat="1" ht="15.75" thickBot="1" x14ac:dyDescent="0.3">
      <c r="A12" s="500" t="s">
        <v>99</v>
      </c>
      <c r="B12" s="501"/>
      <c r="C12" s="501"/>
      <c r="D12" s="501"/>
      <c r="E12" s="501"/>
      <c r="F12" s="501"/>
      <c r="G12" s="501"/>
      <c r="H12" s="501"/>
      <c r="I12" s="501"/>
      <c r="J12" s="502"/>
      <c r="K12" s="377">
        <f>SUM(K7:K11)</f>
        <v>1129405850.9258037</v>
      </c>
      <c r="L12" s="181"/>
      <c r="M12" s="374">
        <f>SUM(M7:M11)</f>
        <v>1129405850.9258037</v>
      </c>
      <c r="N12" s="190"/>
      <c r="O12" s="374">
        <f>SUM(O7:O11)</f>
        <v>0</v>
      </c>
      <c r="P12" s="190"/>
      <c r="Q12" s="186">
        <f>SUM(Q7:Q11)</f>
        <v>0</v>
      </c>
      <c r="R12" s="190"/>
      <c r="S12" s="186">
        <f>SUM(S7:S11)</f>
        <v>0</v>
      </c>
      <c r="T12" s="190"/>
      <c r="U12" s="186">
        <f>SUM(U7:U11)</f>
        <v>0</v>
      </c>
      <c r="V12" s="190"/>
      <c r="W12" s="186">
        <f>SUM(W7:W11)</f>
        <v>0</v>
      </c>
      <c r="X12" s="190"/>
      <c r="Y12" s="186">
        <f>SUM(Y7:Y11)</f>
        <v>0</v>
      </c>
      <c r="Z12" s="190"/>
      <c r="AA12" s="186">
        <f>SUM(AA7:AA11)</f>
        <v>0</v>
      </c>
      <c r="AB12" s="190"/>
      <c r="AC12" s="186">
        <f>SUM(AC7:AC11)</f>
        <v>0</v>
      </c>
      <c r="AD12" s="190"/>
      <c r="AE12" s="186">
        <f>SUM(AE7:AE11)</f>
        <v>0</v>
      </c>
      <c r="AF12" s="190"/>
      <c r="AG12" s="186">
        <f>SUM(AG7:AG11)</f>
        <v>0</v>
      </c>
      <c r="AH12" s="190"/>
      <c r="AI12" s="186">
        <f>SUM(AI7:AI11)</f>
        <v>0</v>
      </c>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37"/>
      <c r="FU12" s="37"/>
      <c r="FV12" s="37"/>
      <c r="FW12" s="37"/>
      <c r="FX12" s="37"/>
      <c r="FY12" s="37"/>
      <c r="FZ12" s="37"/>
      <c r="GA12" s="37"/>
    </row>
    <row r="13" spans="1:183" customFormat="1" ht="62.25" customHeight="1" thickBot="1" x14ac:dyDescent="0.3">
      <c r="A13" s="557" t="s">
        <v>157</v>
      </c>
      <c r="B13" s="496"/>
      <c r="C13" s="498" t="s">
        <v>158</v>
      </c>
      <c r="D13" s="511"/>
      <c r="E13" s="29">
        <v>46</v>
      </c>
      <c r="F13" s="31" t="str">
        <f>VLOOKUP(E13,HONORARIOS!A12:D50,2,0)</f>
        <v>Valor sujeto a resultado de estudios y diseños detallados</v>
      </c>
      <c r="G13" s="29">
        <v>0</v>
      </c>
      <c r="H13" s="100">
        <v>0</v>
      </c>
      <c r="I13" s="100">
        <f>+H13*G13</f>
        <v>0</v>
      </c>
      <c r="J13" s="29">
        <v>0</v>
      </c>
      <c r="K13" s="100">
        <f>+I13*J13</f>
        <v>0</v>
      </c>
      <c r="L13" s="177"/>
      <c r="M13" s="174"/>
      <c r="N13" s="98"/>
      <c r="O13" s="174"/>
      <c r="P13" s="98"/>
      <c r="Q13" s="174"/>
      <c r="R13" s="98"/>
      <c r="S13" s="174"/>
      <c r="T13" s="98"/>
      <c r="U13" s="174"/>
      <c r="V13" s="98"/>
      <c r="W13" s="174"/>
      <c r="X13" s="98"/>
      <c r="Y13" s="174"/>
      <c r="Z13" s="98"/>
      <c r="AA13" s="174"/>
      <c r="AB13" s="98"/>
      <c r="AC13" s="174"/>
      <c r="AD13" s="98"/>
      <c r="AE13" s="174"/>
      <c r="AF13" s="98"/>
      <c r="AG13" s="174"/>
      <c r="AH13" s="98"/>
      <c r="AI13" s="174"/>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row>
    <row r="14" spans="1:183" customFormat="1" ht="74.25" customHeight="1" thickBot="1" x14ac:dyDescent="0.3">
      <c r="A14" s="558"/>
      <c r="B14" s="497"/>
      <c r="C14" s="499"/>
      <c r="D14" s="512"/>
      <c r="E14" s="29">
        <v>46</v>
      </c>
      <c r="F14" s="31" t="str">
        <f>VLOOKUP(E14,HONORARIOS!A13:D50,2,0)</f>
        <v>Valor sujeto a resultado de estudios y diseños detallados</v>
      </c>
      <c r="G14" s="29">
        <v>0</v>
      </c>
      <c r="H14" s="116">
        <v>0</v>
      </c>
      <c r="I14" s="100">
        <f>+H14*G14</f>
        <v>0</v>
      </c>
      <c r="J14" s="29">
        <v>0</v>
      </c>
      <c r="K14" s="100">
        <f>+I14*J14</f>
        <v>0</v>
      </c>
      <c r="L14" s="177"/>
      <c r="M14" s="174"/>
      <c r="N14" s="98"/>
      <c r="O14" s="174"/>
      <c r="P14" s="98"/>
      <c r="Q14" s="174"/>
      <c r="R14" s="98"/>
      <c r="S14" s="174"/>
      <c r="T14" s="98"/>
      <c r="U14" s="174"/>
      <c r="V14" s="98"/>
      <c r="W14" s="174"/>
      <c r="X14" s="98"/>
      <c r="Y14" s="174"/>
      <c r="Z14" s="98"/>
      <c r="AA14" s="174"/>
      <c r="AB14" s="98"/>
      <c r="AC14" s="174"/>
      <c r="AD14" s="98"/>
      <c r="AE14" s="174"/>
      <c r="AF14" s="98"/>
      <c r="AG14" s="174"/>
      <c r="AH14" s="98"/>
      <c r="AI14" s="174"/>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row>
    <row r="15" spans="1:183" s="21" customFormat="1" ht="15.75" thickBot="1" x14ac:dyDescent="0.3">
      <c r="A15" s="558"/>
      <c r="B15" s="38" t="s">
        <v>70</v>
      </c>
      <c r="C15" s="513"/>
      <c r="D15" s="514"/>
      <c r="E15" s="514"/>
      <c r="F15" s="514"/>
      <c r="G15" s="514"/>
      <c r="H15" s="514"/>
      <c r="I15" s="514"/>
      <c r="J15" s="515"/>
      <c r="K15" s="101">
        <f>SUM(K13:K14)</f>
        <v>0</v>
      </c>
      <c r="L15" s="173" t="s">
        <v>100</v>
      </c>
      <c r="M15" s="211">
        <f>+$K$15*M2</f>
        <v>0</v>
      </c>
      <c r="N15" s="161" t="s">
        <v>100</v>
      </c>
      <c r="O15" s="211">
        <f>+$K$15*O2</f>
        <v>0</v>
      </c>
      <c r="P15" s="161" t="s">
        <v>100</v>
      </c>
      <c r="Q15" s="211">
        <f>+$K$15*Q2</f>
        <v>0</v>
      </c>
      <c r="R15" s="161" t="s">
        <v>100</v>
      </c>
      <c r="S15" s="211">
        <f>+$K$15*S2</f>
        <v>0</v>
      </c>
      <c r="T15" s="161" t="s">
        <v>100</v>
      </c>
      <c r="U15" s="211">
        <f>+$K$15*U2</f>
        <v>0</v>
      </c>
      <c r="V15" s="161" t="s">
        <v>100</v>
      </c>
      <c r="W15" s="211">
        <f>+$K$15*W2</f>
        <v>0</v>
      </c>
      <c r="X15" s="161" t="s">
        <v>100</v>
      </c>
      <c r="Y15" s="211">
        <f>+$K$15*Y2</f>
        <v>0</v>
      </c>
      <c r="Z15" s="161" t="s">
        <v>100</v>
      </c>
      <c r="AA15" s="211">
        <f>+$K$15*AA2</f>
        <v>0</v>
      </c>
      <c r="AB15" s="161" t="s">
        <v>100</v>
      </c>
      <c r="AC15" s="211">
        <f>+$K$15*AC2</f>
        <v>0</v>
      </c>
      <c r="AD15" s="161" t="s">
        <v>100</v>
      </c>
      <c r="AE15" s="211">
        <f>+$K$15*AE2</f>
        <v>0</v>
      </c>
      <c r="AF15" s="161" t="s">
        <v>100</v>
      </c>
      <c r="AG15" s="211">
        <f>+$K$15*AG2</f>
        <v>0</v>
      </c>
      <c r="AH15" s="161" t="s">
        <v>100</v>
      </c>
      <c r="AI15" s="211">
        <f>+$K$15*AI2</f>
        <v>0</v>
      </c>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row>
    <row r="16" spans="1:183" customFormat="1" ht="30.75" thickBot="1" x14ac:dyDescent="0.3">
      <c r="A16" s="558"/>
      <c r="B16" s="34" t="s">
        <v>95</v>
      </c>
      <c r="C16" s="35" t="s">
        <v>104</v>
      </c>
      <c r="D16" s="516"/>
      <c r="E16" s="517"/>
      <c r="F16" s="517"/>
      <c r="G16" s="517"/>
      <c r="H16" s="517"/>
      <c r="I16" s="517"/>
      <c r="J16" s="518"/>
      <c r="K16" s="103">
        <f>+IF(C16="Consultoria (25%)",K15*25%,0)+IF(C16="Obra (30%)",K15*30%,0)+IF(C16="Directo (20%)",K15*20%,0)+IF(C16="No aplica",0,0)+IF(C16="Directo (10%)",K15*10%,0)</f>
        <v>0</v>
      </c>
      <c r="L16" s="175" t="s">
        <v>104</v>
      </c>
      <c r="M16" s="174">
        <f>+IF(L16="Consultoria (25%)",M15*25%,0)+IF(L16="Obra (30%)",M15*30%,0)+IF(L16="Directo (20%)",M15*20%,0)+IF(L16="No aplica",0,0)+IF(L16="Directo (10%)",M15*10%,0)</f>
        <v>0</v>
      </c>
      <c r="N16" s="44" t="s">
        <v>104</v>
      </c>
      <c r="O16" s="174">
        <f>+IF(N16="Consultoria (25%)",O15*25%,0)+IF(N16="Obra (30%)",O15*30%,0)+IF(N16="Directo (20%)",O15*20%,0)+IF(N16="No aplica",0,0)+IF(N16="Directo (10%)",O15*10%,0)</f>
        <v>0</v>
      </c>
      <c r="P16" s="44" t="s">
        <v>104</v>
      </c>
      <c r="Q16" s="174">
        <f>+IF(P16="Consultoria (25%)",Q15*25%,0)+IF(P16="Obra (30%)",Q15*30%,0)+IF(P16="Directo (20%)",Q15*20%,0)+IF(P16="No aplica",0,0)+IF(P16="Directo (10%)",Q15*10%,0)</f>
        <v>0</v>
      </c>
      <c r="R16" s="44" t="s">
        <v>104</v>
      </c>
      <c r="S16" s="174">
        <f>+IF(R16="Consultoria (25%)",S15*25%,0)+IF(R16="Obra (30%)",S15*30%,0)+IF(R16="Directo (20%)",S15*20%,0)+IF(R16="No aplica",0,0)+IF(R16="Directo (10%)",S15*10%,0)</f>
        <v>0</v>
      </c>
      <c r="T16" s="44" t="s">
        <v>104</v>
      </c>
      <c r="U16" s="174">
        <f>+IF(T16="Consultoria (25%)",U15*25%,0)+IF(T16="Obra (30%)",U15*30%,0)+IF(T16="Directo (20%)",U15*20%,0)+IF(T16="No aplica",0,0)+IF(T16="Directo (10%)",U15*10%,0)</f>
        <v>0</v>
      </c>
      <c r="V16" s="44" t="s">
        <v>104</v>
      </c>
      <c r="W16" s="174">
        <f>+IF(V16="Consultoria (25%)",W15*25%,0)+IF(V16="Obra (30%)",W15*30%,0)+IF(V16="Directo (20%)",W15*20%,0)+IF(V16="No aplica",0,0)+IF(V16="Directo (10%)",W15*10%,0)</f>
        <v>0</v>
      </c>
      <c r="X16" s="44" t="s">
        <v>104</v>
      </c>
      <c r="Y16" s="174">
        <f>+IF(X16="Consultoria (25%)",Y15*25%,0)+IF(X16="Obra (30%)",Y15*30%,0)+IF(X16="Directo (20%)",Y15*20%,0)+IF(X16="No aplica",0,0)+IF(X16="Directo (10%)",Y15*10%,0)</f>
        <v>0</v>
      </c>
      <c r="Z16" s="44" t="s">
        <v>104</v>
      </c>
      <c r="AA16" s="174">
        <f>+IF(Z16="Consultoria (25%)",AA15*25%,0)+IF(Z16="Obra (30%)",AA15*30%,0)+IF(Z16="Directo (20%)",AA15*20%,0)+IF(Z16="No aplica",0,0)+IF(Z16="Directo (10%)",AA15*10%,0)</f>
        <v>0</v>
      </c>
      <c r="AB16" s="44" t="s">
        <v>104</v>
      </c>
      <c r="AC16" s="174">
        <f>+IF(AB16="Consultoria (25%)",AC15*25%,0)+IF(AB16="Obra (30%)",AC15*30%,0)+IF(AB16="Directo (20%)",AC15*20%,0)+IF(AB16="No aplica",0,0)+IF(AB16="Directo (10%)",AC15*10%,0)</f>
        <v>0</v>
      </c>
      <c r="AD16" s="44" t="s">
        <v>104</v>
      </c>
      <c r="AE16" s="174">
        <f>+IF(AD16="Consultoria (25%)",AE15*25%,0)+IF(AD16="Obra (30%)",AE15*30%,0)+IF(AD16="Directo (20%)",AE15*20%,0)+IF(AD16="No aplica",0,0)+IF(AD16="Directo (10%)",AE15*10%,0)</f>
        <v>0</v>
      </c>
      <c r="AF16" s="44" t="s">
        <v>104</v>
      </c>
      <c r="AG16" s="174">
        <f>+IF(AF16="Consultoria (25%)",AG15*25%,0)+IF(AF16="Obra (30%)",AG15*30%,0)+IF(AF16="Directo (20%)",AG15*20%,0)+IF(AF16="No aplica",0,0)+IF(AF16="Directo (10%)",AG15*10%,0)</f>
        <v>0</v>
      </c>
      <c r="AH16" s="44" t="s">
        <v>104</v>
      </c>
      <c r="AI16" s="174">
        <f>+IF(AH16="Consultoria (25%)",AI15*25%,0)+IF(AH16="Obra (30%)",AI15*30%,0)+IF(AH16="Directo (20%)",AI15*20%,0)+IF(AH16="No aplica",0,0)+IF(AH16="Directo (10%)",AI15*10%,0)</f>
        <v>0</v>
      </c>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row>
    <row r="17" spans="1:183" customFormat="1" ht="30.75" thickBot="1" x14ac:dyDescent="0.3">
      <c r="A17" s="558"/>
      <c r="B17" s="34" t="s">
        <v>91</v>
      </c>
      <c r="C17" s="35" t="s">
        <v>94</v>
      </c>
      <c r="D17" s="506"/>
      <c r="E17" s="507"/>
      <c r="F17" s="507"/>
      <c r="G17" s="507"/>
      <c r="H17" s="507"/>
      <c r="I17" s="507"/>
      <c r="J17" s="508"/>
      <c r="K17" s="110">
        <f>+IF(C17="si",K15*10%,0)</f>
        <v>0</v>
      </c>
      <c r="L17" s="175" t="s">
        <v>69</v>
      </c>
      <c r="M17" s="174">
        <f>+IF(L17="si",M15*10%,0)</f>
        <v>0</v>
      </c>
      <c r="N17" s="44" t="s">
        <v>69</v>
      </c>
      <c r="O17" s="174">
        <f>+IF(N17="si",O15*10%,0)</f>
        <v>0</v>
      </c>
      <c r="P17" s="44" t="s">
        <v>69</v>
      </c>
      <c r="Q17" s="174">
        <f>+IF(P17="si",Q15*10%,0)</f>
        <v>0</v>
      </c>
      <c r="R17" s="44" t="s">
        <v>69</v>
      </c>
      <c r="S17" s="174">
        <f>+IF(R17="si",S15*10%,0)</f>
        <v>0</v>
      </c>
      <c r="T17" s="44" t="s">
        <v>69</v>
      </c>
      <c r="U17" s="174">
        <f>+IF(T17="si",U15*10%,0)</f>
        <v>0</v>
      </c>
      <c r="V17" s="44" t="s">
        <v>69</v>
      </c>
      <c r="W17" s="174">
        <f>+IF(V17="si",W15*10%,0)</f>
        <v>0</v>
      </c>
      <c r="X17" s="44" t="s">
        <v>69</v>
      </c>
      <c r="Y17" s="174">
        <f>+IF(X17="si",Y15*10%,0)</f>
        <v>0</v>
      </c>
      <c r="Z17" s="44" t="s">
        <v>69</v>
      </c>
      <c r="AA17" s="174">
        <f>+IF(Z17="si",AA15*10%,0)</f>
        <v>0</v>
      </c>
      <c r="AB17" s="44" t="s">
        <v>69</v>
      </c>
      <c r="AC17" s="174">
        <f>+IF(AB17="si",AC15*10%,0)</f>
        <v>0</v>
      </c>
      <c r="AD17" s="44" t="s">
        <v>69</v>
      </c>
      <c r="AE17" s="174">
        <f>+IF(AD17="si",AE15*10%,0)</f>
        <v>0</v>
      </c>
      <c r="AF17" s="44" t="s">
        <v>69</v>
      </c>
      <c r="AG17" s="174">
        <f>+IF(AF17="si",AG15*10%,0)</f>
        <v>0</v>
      </c>
      <c r="AH17" s="44" t="s">
        <v>69</v>
      </c>
      <c r="AI17" s="174">
        <f>+IF(AH17="si",AI15*10%,0)</f>
        <v>0</v>
      </c>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row>
    <row r="18" spans="1:183" customFormat="1" ht="30.75" thickBot="1" x14ac:dyDescent="0.3">
      <c r="A18" s="558"/>
      <c r="B18" s="34" t="s">
        <v>92</v>
      </c>
      <c r="C18" s="35" t="s">
        <v>69</v>
      </c>
      <c r="D18" s="506"/>
      <c r="E18" s="507"/>
      <c r="F18" s="507"/>
      <c r="G18" s="507"/>
      <c r="H18" s="507"/>
      <c r="I18" s="507"/>
      <c r="J18" s="508"/>
      <c r="K18" s="111">
        <f>+IF(C18="si",K15*7%,0)</f>
        <v>0</v>
      </c>
      <c r="L18" s="175" t="s">
        <v>69</v>
      </c>
      <c r="M18" s="174">
        <f>+IF(L18="si",M15*7%,0)</f>
        <v>0</v>
      </c>
      <c r="N18" s="44" t="s">
        <v>69</v>
      </c>
      <c r="O18" s="174">
        <f>+IF(N18="si",O15*7%,0)</f>
        <v>0</v>
      </c>
      <c r="P18" s="44" t="s">
        <v>69</v>
      </c>
      <c r="Q18" s="174">
        <f>+IF(P18="si",Q15*7%,0)</f>
        <v>0</v>
      </c>
      <c r="R18" s="44" t="s">
        <v>69</v>
      </c>
      <c r="S18" s="174">
        <f>+IF(R18="si",S15*7%,0)</f>
        <v>0</v>
      </c>
      <c r="T18" s="44" t="s">
        <v>69</v>
      </c>
      <c r="U18" s="174">
        <f>+IF(T18="si",U15*7%,0)</f>
        <v>0</v>
      </c>
      <c r="V18" s="44" t="s">
        <v>69</v>
      </c>
      <c r="W18" s="174">
        <f>+IF(V18="si",W15*7%,0)</f>
        <v>0</v>
      </c>
      <c r="X18" s="44" t="s">
        <v>69</v>
      </c>
      <c r="Y18" s="174">
        <f>+IF(X18="si",Y15*7%,0)</f>
        <v>0</v>
      </c>
      <c r="Z18" s="44" t="s">
        <v>69</v>
      </c>
      <c r="AA18" s="174">
        <f>+IF(Z18="si",AA15*7%,0)</f>
        <v>0</v>
      </c>
      <c r="AB18" s="44" t="s">
        <v>69</v>
      </c>
      <c r="AC18" s="174">
        <f>+IF(AB18="si",AC15*7%,0)</f>
        <v>0</v>
      </c>
      <c r="AD18" s="44" t="s">
        <v>69</v>
      </c>
      <c r="AE18" s="174">
        <f>+IF(AD18="si",AE15*7%,0)</f>
        <v>0</v>
      </c>
      <c r="AF18" s="44" t="s">
        <v>69</v>
      </c>
      <c r="AG18" s="174">
        <f>+IF(AF18="si",AG15*7%,0)</f>
        <v>0</v>
      </c>
      <c r="AH18" s="44" t="s">
        <v>69</v>
      </c>
      <c r="AI18" s="174">
        <f>+IF(AH18="si",AI15*7%,0)</f>
        <v>0</v>
      </c>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row>
    <row r="19" spans="1:183" customFormat="1" ht="20.25" customHeight="1" thickBot="1" x14ac:dyDescent="0.3">
      <c r="A19" s="558"/>
      <c r="B19" s="34" t="s">
        <v>93</v>
      </c>
      <c r="C19" s="35" t="s">
        <v>69</v>
      </c>
      <c r="D19" s="506"/>
      <c r="E19" s="507"/>
      <c r="F19" s="507"/>
      <c r="G19" s="507"/>
      <c r="H19" s="507"/>
      <c r="I19" s="507"/>
      <c r="J19" s="508"/>
      <c r="K19" s="103">
        <f>+IF(C19="si",K15*5%,0)</f>
        <v>0</v>
      </c>
      <c r="L19" s="175" t="s">
        <v>69</v>
      </c>
      <c r="M19" s="174">
        <f>+IF(L19="si",M15*5%,0)</f>
        <v>0</v>
      </c>
      <c r="N19" s="44" t="s">
        <v>69</v>
      </c>
      <c r="O19" s="174">
        <f>+IF(N19="si",O15*5%,0)</f>
        <v>0</v>
      </c>
      <c r="P19" s="44" t="s">
        <v>69</v>
      </c>
      <c r="Q19" s="174">
        <f>+IF(P19="si",Q15*5%,0)</f>
        <v>0</v>
      </c>
      <c r="R19" s="44" t="s">
        <v>69</v>
      </c>
      <c r="S19" s="174">
        <f>+IF(R19="si",S15*5%,0)</f>
        <v>0</v>
      </c>
      <c r="T19" s="44" t="s">
        <v>69</v>
      </c>
      <c r="U19" s="174">
        <f>+IF(T19="si",U15*5%,0)</f>
        <v>0</v>
      </c>
      <c r="V19" s="44" t="s">
        <v>69</v>
      </c>
      <c r="W19" s="174">
        <f>+IF(V19="si",W15*5%,0)</f>
        <v>0</v>
      </c>
      <c r="X19" s="44" t="s">
        <v>69</v>
      </c>
      <c r="Y19" s="174">
        <f>+IF(X19="si",Y15*5%,0)</f>
        <v>0</v>
      </c>
      <c r="Z19" s="44" t="s">
        <v>69</v>
      </c>
      <c r="AA19" s="174">
        <f>+IF(Z19="si",AA15*5%,0)</f>
        <v>0</v>
      </c>
      <c r="AB19" s="44" t="s">
        <v>69</v>
      </c>
      <c r="AC19" s="174">
        <f>+IF(AB19="si",AC15*5%,0)</f>
        <v>0</v>
      </c>
      <c r="AD19" s="44" t="s">
        <v>69</v>
      </c>
      <c r="AE19" s="174">
        <f>+IF(AD19="si",AE15*5%,0)</f>
        <v>0</v>
      </c>
      <c r="AF19" s="44" t="s">
        <v>69</v>
      </c>
      <c r="AG19" s="174">
        <f>+IF(AF19="si",AG15*5%,0)</f>
        <v>0</v>
      </c>
      <c r="AH19" s="44" t="s">
        <v>69</v>
      </c>
      <c r="AI19" s="174">
        <f>+IF(AH19="si",AI15*5%,0)</f>
        <v>0</v>
      </c>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row>
    <row r="20" spans="1:183" s="33" customFormat="1" ht="15.75" thickBot="1" x14ac:dyDescent="0.3">
      <c r="A20" s="500" t="s">
        <v>99</v>
      </c>
      <c r="B20" s="501"/>
      <c r="C20" s="501"/>
      <c r="D20" s="501"/>
      <c r="E20" s="501"/>
      <c r="F20" s="501"/>
      <c r="G20" s="501"/>
      <c r="H20" s="501"/>
      <c r="I20" s="501"/>
      <c r="J20" s="502"/>
      <c r="K20" s="105">
        <f>SUM(K15:K19)</f>
        <v>0</v>
      </c>
      <c r="L20" s="181"/>
      <c r="M20" s="186">
        <f>SUM(M15:M19)</f>
        <v>0</v>
      </c>
      <c r="N20" s="190"/>
      <c r="O20" s="186">
        <f>SUM(O15:O19)</f>
        <v>0</v>
      </c>
      <c r="P20" s="190"/>
      <c r="Q20" s="186">
        <f>SUM(Q15:Q19)</f>
        <v>0</v>
      </c>
      <c r="R20" s="190"/>
      <c r="S20" s="186">
        <f>SUM(S15:S19)</f>
        <v>0</v>
      </c>
      <c r="T20" s="190"/>
      <c r="U20" s="186">
        <f>SUM(U15:U19)</f>
        <v>0</v>
      </c>
      <c r="V20" s="190"/>
      <c r="W20" s="186">
        <f>SUM(W15:W19)</f>
        <v>0</v>
      </c>
      <c r="X20" s="190"/>
      <c r="Y20" s="186">
        <f>SUM(Y15:Y19)</f>
        <v>0</v>
      </c>
      <c r="Z20" s="190"/>
      <c r="AA20" s="186">
        <f>SUM(AA15:AA19)</f>
        <v>0</v>
      </c>
      <c r="AB20" s="190"/>
      <c r="AC20" s="186">
        <f>SUM(AC15:AC19)</f>
        <v>0</v>
      </c>
      <c r="AD20" s="190"/>
      <c r="AE20" s="186">
        <f>SUM(AE15:AE19)</f>
        <v>0</v>
      </c>
      <c r="AF20" s="190"/>
      <c r="AG20" s="186">
        <f>SUM(AG15:AG19)</f>
        <v>0</v>
      </c>
      <c r="AH20" s="190"/>
      <c r="AI20" s="186">
        <f>SUM(AI15:AI19)</f>
        <v>0</v>
      </c>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37"/>
      <c r="FU20" s="37"/>
      <c r="FV20" s="37"/>
      <c r="FW20" s="37"/>
      <c r="FX20" s="37"/>
      <c r="FY20" s="37"/>
      <c r="FZ20" s="37"/>
      <c r="GA20" s="37"/>
    </row>
    <row r="21" spans="1:183" customFormat="1" ht="44.25" customHeight="1" thickBot="1" x14ac:dyDescent="0.3">
      <c r="A21" s="557" t="s">
        <v>134</v>
      </c>
      <c r="B21" s="493"/>
      <c r="C21" s="509" t="s">
        <v>194</v>
      </c>
      <c r="D21" s="511"/>
      <c r="E21" s="29">
        <v>40</v>
      </c>
      <c r="F21" s="30" t="str">
        <f>VLOOKUP(E21,HONORARIOS!A5:G50,2,0)</f>
        <v>Nueva tecnología - Residuos</v>
      </c>
      <c r="G21" s="29">
        <v>1</v>
      </c>
      <c r="H21" s="374">
        <f>(VLOOKUP(E21,HONORARIOS!$A$5:$G$50,5,0))</f>
        <v>6264830941.8122997</v>
      </c>
      <c r="I21" s="374">
        <f>+H21*G21</f>
        <v>6264830941.8122997</v>
      </c>
      <c r="J21" s="56">
        <v>1</v>
      </c>
      <c r="K21" s="374">
        <f>+I21*J21</f>
        <v>6264830941.8122997</v>
      </c>
      <c r="L21" s="194"/>
      <c r="M21" s="196"/>
      <c r="N21" s="118"/>
      <c r="O21" s="196"/>
      <c r="P21" s="118"/>
      <c r="Q21" s="196"/>
      <c r="R21" s="118"/>
      <c r="S21" s="196"/>
      <c r="T21" s="118"/>
      <c r="U21" s="196"/>
      <c r="V21" s="118"/>
      <c r="W21" s="174"/>
      <c r="X21" s="98"/>
      <c r="Y21" s="174"/>
      <c r="Z21" s="98"/>
      <c r="AA21" s="174"/>
      <c r="AB21" s="98"/>
      <c r="AC21" s="174"/>
      <c r="AD21" s="98"/>
      <c r="AE21" s="174"/>
      <c r="AF21" s="98"/>
      <c r="AG21" s="174"/>
      <c r="AH21" s="98"/>
      <c r="AI21" s="174"/>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row>
    <row r="22" spans="1:183" customFormat="1" ht="70.5" customHeight="1" thickBot="1" x14ac:dyDescent="0.3">
      <c r="A22" s="558"/>
      <c r="B22" s="495"/>
      <c r="C22" s="510"/>
      <c r="D22" s="512"/>
      <c r="E22" s="29"/>
      <c r="F22" s="30"/>
      <c r="G22" s="29">
        <v>0</v>
      </c>
      <c r="H22" s="100">
        <v>0</v>
      </c>
      <c r="I22" s="100">
        <f>+H22*G22</f>
        <v>0</v>
      </c>
      <c r="J22" s="29">
        <v>0</v>
      </c>
      <c r="K22" s="112">
        <f>+I22*J22</f>
        <v>0</v>
      </c>
      <c r="L22" s="194"/>
      <c r="M22" s="196"/>
      <c r="N22" s="118"/>
      <c r="O22" s="196"/>
      <c r="P22" s="118"/>
      <c r="Q22" s="196"/>
      <c r="R22" s="118"/>
      <c r="S22" s="196"/>
      <c r="T22" s="118"/>
      <c r="U22" s="196"/>
      <c r="V22" s="118"/>
      <c r="W22" s="174"/>
      <c r="X22" s="98"/>
      <c r="Y22" s="174"/>
      <c r="Z22" s="98"/>
      <c r="AA22" s="174"/>
      <c r="AB22" s="98"/>
      <c r="AC22" s="174"/>
      <c r="AD22" s="98"/>
      <c r="AE22" s="174"/>
      <c r="AF22" s="98"/>
      <c r="AG22" s="174"/>
      <c r="AH22" s="98"/>
      <c r="AI22" s="174"/>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row>
    <row r="23" spans="1:183" s="21" customFormat="1" ht="21" customHeight="1" thickBot="1" x14ac:dyDescent="0.3">
      <c r="A23" s="558"/>
      <c r="B23" s="38" t="s">
        <v>70</v>
      </c>
      <c r="C23" s="513"/>
      <c r="D23" s="514"/>
      <c r="E23" s="514"/>
      <c r="F23" s="514"/>
      <c r="G23" s="514"/>
      <c r="H23" s="514"/>
      <c r="I23" s="514"/>
      <c r="J23" s="515"/>
      <c r="K23" s="376">
        <f>SUM(K21:K22)</f>
        <v>6264830941.8122997</v>
      </c>
      <c r="L23" s="173" t="s">
        <v>100</v>
      </c>
      <c r="M23" s="211"/>
      <c r="N23" s="161" t="s">
        <v>100</v>
      </c>
      <c r="O23" s="211"/>
      <c r="P23" s="161" t="s">
        <v>100</v>
      </c>
      <c r="Q23" s="374">
        <f>(+$K$23*Q2)*3%</f>
        <v>206885122.27407163</v>
      </c>
      <c r="R23" s="161" t="s">
        <v>100</v>
      </c>
      <c r="S23" s="374">
        <f>(+$K$23*S2)*10%</f>
        <v>711649980.40822268</v>
      </c>
      <c r="T23" s="161" t="s">
        <v>100</v>
      </c>
      <c r="U23" s="374">
        <f>(+$K$23*U2)*10%</f>
        <v>734136629.9584794</v>
      </c>
      <c r="V23" s="161" t="s">
        <v>100</v>
      </c>
      <c r="W23" s="374">
        <f>(+$K$23*W2)*10%</f>
        <v>757117111.43884659</v>
      </c>
      <c r="X23" s="161" t="s">
        <v>100</v>
      </c>
      <c r="Y23" s="374">
        <f>(+$K$23*Y2)*10%</f>
        <v>780464993.64988327</v>
      </c>
      <c r="Z23" s="161" t="s">
        <v>100</v>
      </c>
      <c r="AA23" s="374">
        <f>(+$K$23*AA2)*10%</f>
        <v>804154946.74388087</v>
      </c>
      <c r="AB23" s="161" t="s">
        <v>100</v>
      </c>
      <c r="AC23" s="374">
        <f>(+$K$23*AC2)*20%</f>
        <v>1656977918.8825896</v>
      </c>
      <c r="AD23" s="161" t="s">
        <v>100</v>
      </c>
      <c r="AE23" s="374">
        <f>(+$K$23*AE2)*20%</f>
        <v>1707995773.9798906</v>
      </c>
      <c r="AF23" s="161" t="s">
        <v>100</v>
      </c>
      <c r="AG23" s="374">
        <f>(+$K$23*AG2)*20%</f>
        <v>1759596760.3347478</v>
      </c>
      <c r="AH23" s="161" t="s">
        <v>100</v>
      </c>
      <c r="AI23" s="374">
        <f>(+$K$23*AI2)*20%</f>
        <v>1813269083.3456514</v>
      </c>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row>
    <row r="24" spans="1:183" customFormat="1" ht="30.75" thickBot="1" x14ac:dyDescent="0.3">
      <c r="A24" s="558"/>
      <c r="B24" s="34" t="s">
        <v>95</v>
      </c>
      <c r="C24" s="89" t="s">
        <v>104</v>
      </c>
      <c r="D24" s="516"/>
      <c r="E24" s="517"/>
      <c r="F24" s="517"/>
      <c r="G24" s="517"/>
      <c r="H24" s="517"/>
      <c r="I24" s="517"/>
      <c r="J24" s="518"/>
      <c r="K24" s="113">
        <f>+IF(C24="Consultoria (25%)",K23*25%,0)+IF(C24="Obra (30%)",K23*30%,0)+IF(C24="Directo (20%)",K23*20%,0)+IF(C24="No aplica",0,0)+IF(C24="Directo (10%)",K23*10%,0)</f>
        <v>0</v>
      </c>
      <c r="L24" s="175" t="s">
        <v>104</v>
      </c>
      <c r="M24" s="174">
        <f>+IF(L24="Consultoria (25%)",M23*25%,0)+IF(L24="Obra (30%)",M23*30%,0)+IF(L24="Directo (20%)",M23*20%,0)+IF(L24="No aplica",0,0)+IF(L24="Directo (10%)",M23*10%,0)</f>
        <v>0</v>
      </c>
      <c r="N24" s="44" t="s">
        <v>104</v>
      </c>
      <c r="O24" s="174">
        <f>+IF(N24="Consultoria (25%)",O23*25%,0)+IF(N24="Obra (30%)",O23*30%,0)+IF(N24="Directo (20%)",O23*20%,0)+IF(N24="No aplica",0,0)+IF(N24="Directo (10%)",O23*10%,0)</f>
        <v>0</v>
      </c>
      <c r="P24" s="44" t="s">
        <v>104</v>
      </c>
      <c r="Q24" s="174">
        <f>+IF(P24="Consultoria (25%)",Q23*25%,0)+IF(P24="Obra (30%)",Q23*30%,0)+IF(P24="Directo (20%)",Q23*20%,0)+IF(P24="No aplica",0,0)+IF(P24="Directo (10%)",Q23*10%,0)</f>
        <v>0</v>
      </c>
      <c r="R24" s="44" t="s">
        <v>104</v>
      </c>
      <c r="S24" s="174">
        <f>+IF(R24="Consultoria (25%)",S23*25%,0)+IF(R24="Obra (30%)",S23*30%,0)+IF(R24="Directo (20%)",S23*20%,0)+IF(R24="No aplica",0,0)+IF(R24="Directo (10%)",S23*10%,0)</f>
        <v>0</v>
      </c>
      <c r="T24" s="44" t="s">
        <v>104</v>
      </c>
      <c r="U24" s="174">
        <f>+IF(T24="Consultoria (25%)",U23*25%,0)+IF(T24="Obra (30%)",U23*30%,0)+IF(T24="Directo (20%)",U23*20%,0)+IF(T24="No aplica",0,0)+IF(T24="Directo (10%)",U23*10%,0)</f>
        <v>0</v>
      </c>
      <c r="V24" s="44" t="s">
        <v>104</v>
      </c>
      <c r="W24" s="174">
        <f>+IF(V24="Consultoria (25%)",W23*25%,0)+IF(V24="Obra (30%)",W23*30%,0)+IF(V24="Directo (20%)",W23*20%,0)+IF(V24="No aplica",0,0)+IF(V24="Directo (10%)",W23*10%,0)</f>
        <v>0</v>
      </c>
      <c r="X24" s="44" t="s">
        <v>104</v>
      </c>
      <c r="Y24" s="174">
        <f>+IF(X24="Consultoria (25%)",Y23*25%,0)+IF(X24="Obra (30%)",Y23*30%,0)+IF(X24="Directo (20%)",Y23*20%,0)+IF(X24="No aplica",0,0)+IF(X24="Directo (10%)",Y23*10%,0)</f>
        <v>0</v>
      </c>
      <c r="Z24" s="44" t="s">
        <v>104</v>
      </c>
      <c r="AA24" s="174">
        <f>+IF(Z24="Consultoria (25%)",AA23*25%,0)+IF(Z24="Obra (30%)",AA23*30%,0)+IF(Z24="Directo (20%)",AA23*20%,0)+IF(Z24="No aplica",0,0)+IF(Z24="Directo (10%)",AA23*10%,0)</f>
        <v>0</v>
      </c>
      <c r="AB24" s="44" t="s">
        <v>104</v>
      </c>
      <c r="AC24" s="174">
        <f>+IF(AB24="Consultoria (25%)",AC23*25%,0)+IF(AB24="Obra (30%)",AC23*30%,0)+IF(AB24="Directo (20%)",AC23*20%,0)+IF(AB24="No aplica",0,0)+IF(AB24="Directo (10%)",AC23*10%,0)</f>
        <v>0</v>
      </c>
      <c r="AD24" s="44" t="s">
        <v>104</v>
      </c>
      <c r="AE24" s="174">
        <f>+IF(AD24="Consultoria (25%)",AE23*25%,0)+IF(AD24="Obra (30%)",AE23*30%,0)+IF(AD24="Directo (20%)",AE23*20%,0)+IF(AD24="No aplica",0,0)+IF(AD24="Directo (10%)",AE23*10%,0)</f>
        <v>0</v>
      </c>
      <c r="AF24" s="44" t="s">
        <v>104</v>
      </c>
      <c r="AG24" s="174">
        <f>+IF(AF24="Consultoria (25%)",AG23*25%,0)+IF(AF24="Obra (30%)",AG23*30%,0)+IF(AF24="Directo (20%)",AG23*20%,0)+IF(AF24="No aplica",0,0)+IF(AF24="Directo (10%)",AG23*10%,0)</f>
        <v>0</v>
      </c>
      <c r="AH24" s="44" t="s">
        <v>104</v>
      </c>
      <c r="AI24" s="174">
        <f>+IF(AH24="Consultoria (25%)",AI23*25%,0)+IF(AH24="Obra (30%)",AI23*30%,0)+IF(AH24="Directo (20%)",AI23*20%,0)+IF(AH24="No aplica",0,0)+IF(AH24="Directo (10%)",AI23*10%,0)</f>
        <v>0</v>
      </c>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row>
    <row r="25" spans="1:183" customFormat="1" ht="30.75" thickBot="1" x14ac:dyDescent="0.3">
      <c r="A25" s="558"/>
      <c r="B25" s="34" t="s">
        <v>91</v>
      </c>
      <c r="C25" s="35" t="s">
        <v>94</v>
      </c>
      <c r="D25" s="506"/>
      <c r="E25" s="507"/>
      <c r="F25" s="507"/>
      <c r="G25" s="507"/>
      <c r="H25" s="507"/>
      <c r="I25" s="507"/>
      <c r="J25" s="508"/>
      <c r="K25" s="374">
        <f>+IF(C25="si",K23*10%,0)</f>
        <v>626483094.18122995</v>
      </c>
      <c r="L25" s="175" t="s">
        <v>69</v>
      </c>
      <c r="M25" s="174">
        <f>+IF(L25="si",M23*10%,0)</f>
        <v>0</v>
      </c>
      <c r="N25" s="44" t="s">
        <v>69</v>
      </c>
      <c r="O25" s="174">
        <f>+IF(N25="si",O23*10%,0)</f>
        <v>0</v>
      </c>
      <c r="P25" s="44" t="s">
        <v>69</v>
      </c>
      <c r="Q25" s="174">
        <f>+IF(P25="si",Q23*10%,0)</f>
        <v>0</v>
      </c>
      <c r="R25" s="44" t="s">
        <v>69</v>
      </c>
      <c r="S25" s="174">
        <f>+IF(R25="si",S23*10%,0)</f>
        <v>0</v>
      </c>
      <c r="T25" s="44" t="s">
        <v>69</v>
      </c>
      <c r="U25" s="174">
        <f>+IF(T25="si",U23*10%,0)</f>
        <v>0</v>
      </c>
      <c r="V25" s="44" t="s">
        <v>69</v>
      </c>
      <c r="W25" s="174">
        <f>+IF(V25="si",W23*10%,0)</f>
        <v>0</v>
      </c>
      <c r="X25" s="44" t="s">
        <v>69</v>
      </c>
      <c r="Y25" s="174">
        <f>+IF(X25="si",Y23*10%,0)</f>
        <v>0</v>
      </c>
      <c r="Z25" s="44" t="s">
        <v>69</v>
      </c>
      <c r="AA25" s="174">
        <f>+IF(Z25="si",AA23*10%,0)</f>
        <v>0</v>
      </c>
      <c r="AB25" s="44" t="s">
        <v>69</v>
      </c>
      <c r="AC25" s="174">
        <f>+IF(AB25="si",AC23*10%,0)</f>
        <v>0</v>
      </c>
      <c r="AD25" s="44" t="s">
        <v>69</v>
      </c>
      <c r="AE25" s="174">
        <f>+IF(AD25="si",AE23*10%,0)</f>
        <v>0</v>
      </c>
      <c r="AF25" s="44" t="s">
        <v>69</v>
      </c>
      <c r="AG25" s="174">
        <f>+IF(AF25="si",AG23*10%,0)</f>
        <v>0</v>
      </c>
      <c r="AH25" s="44" t="s">
        <v>69</v>
      </c>
      <c r="AI25" s="174">
        <f>+IF(AH25="si",AI23*10%,0)</f>
        <v>0</v>
      </c>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row>
    <row r="26" spans="1:183" customFormat="1" ht="30.75" thickBot="1" x14ac:dyDescent="0.3">
      <c r="A26" s="558"/>
      <c r="B26" s="34" t="s">
        <v>92</v>
      </c>
      <c r="C26" s="35" t="s">
        <v>69</v>
      </c>
      <c r="D26" s="506"/>
      <c r="E26" s="507"/>
      <c r="F26" s="507"/>
      <c r="G26" s="507"/>
      <c r="H26" s="507"/>
      <c r="I26" s="507"/>
      <c r="J26" s="508"/>
      <c r="K26" s="114">
        <f>+IF(C26="si",K23*7%,0)</f>
        <v>0</v>
      </c>
      <c r="L26" s="175" t="s">
        <v>69</v>
      </c>
      <c r="M26" s="174">
        <f>+IF(L26="si",M23*7%,0)</f>
        <v>0</v>
      </c>
      <c r="N26" s="44" t="s">
        <v>69</v>
      </c>
      <c r="O26" s="174">
        <f>+IF(N26="si",O23*7%,0)</f>
        <v>0</v>
      </c>
      <c r="P26" s="44" t="s">
        <v>69</v>
      </c>
      <c r="Q26" s="174">
        <f>+IF(P26="si",Q23*7%,0)</f>
        <v>0</v>
      </c>
      <c r="R26" s="44" t="s">
        <v>69</v>
      </c>
      <c r="S26" s="174">
        <f>+IF(R26="si",S23*7%,0)</f>
        <v>0</v>
      </c>
      <c r="T26" s="44" t="s">
        <v>69</v>
      </c>
      <c r="U26" s="174">
        <f>+IF(T26="si",U23*7%,0)</f>
        <v>0</v>
      </c>
      <c r="V26" s="44" t="s">
        <v>69</v>
      </c>
      <c r="W26" s="174">
        <f>+IF(V26="si",W23*7%,0)</f>
        <v>0</v>
      </c>
      <c r="X26" s="44" t="s">
        <v>69</v>
      </c>
      <c r="Y26" s="174">
        <f>+IF(X26="si",Y23*7%,0)</f>
        <v>0</v>
      </c>
      <c r="Z26" s="44" t="s">
        <v>69</v>
      </c>
      <c r="AA26" s="174">
        <f>+IF(Z26="si",AA23*7%,0)</f>
        <v>0</v>
      </c>
      <c r="AB26" s="44" t="s">
        <v>69</v>
      </c>
      <c r="AC26" s="174">
        <f>+IF(AB26="si",AC23*7%,0)</f>
        <v>0</v>
      </c>
      <c r="AD26" s="44" t="s">
        <v>69</v>
      </c>
      <c r="AE26" s="174">
        <f>+IF(AD26="si",AE23*7%,0)</f>
        <v>0</v>
      </c>
      <c r="AF26" s="44" t="s">
        <v>69</v>
      </c>
      <c r="AG26" s="174">
        <f>+IF(AF26="si",AG23*7%,0)</f>
        <v>0</v>
      </c>
      <c r="AH26" s="44" t="s">
        <v>69</v>
      </c>
      <c r="AI26" s="174">
        <f>+IF(AH26="si",AI23*7%,0)</f>
        <v>0</v>
      </c>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row>
    <row r="27" spans="1:183" customFormat="1" ht="19.5" customHeight="1" thickBot="1" x14ac:dyDescent="0.3">
      <c r="A27" s="559"/>
      <c r="B27" s="34" t="s">
        <v>93</v>
      </c>
      <c r="C27" s="35" t="s">
        <v>69</v>
      </c>
      <c r="D27" s="506"/>
      <c r="E27" s="507"/>
      <c r="F27" s="507"/>
      <c r="G27" s="507"/>
      <c r="H27" s="507"/>
      <c r="I27" s="507"/>
      <c r="J27" s="508"/>
      <c r="K27" s="100">
        <f>+IF(C27="si",K23*5%,0)</f>
        <v>0</v>
      </c>
      <c r="L27" s="175" t="s">
        <v>69</v>
      </c>
      <c r="M27" s="174">
        <f>+IF(L27="si",M23*5%,0)</f>
        <v>0</v>
      </c>
      <c r="N27" s="44" t="s">
        <v>69</v>
      </c>
      <c r="O27" s="174">
        <f>+IF(N27="si",O23*5%,0)</f>
        <v>0</v>
      </c>
      <c r="P27" s="44" t="s">
        <v>69</v>
      </c>
      <c r="Q27" s="174">
        <f>+IF(P27="si",Q23*5%,0)</f>
        <v>0</v>
      </c>
      <c r="R27" s="44" t="s">
        <v>69</v>
      </c>
      <c r="S27" s="174">
        <f>+IF(R27="si",S23*5%,0)</f>
        <v>0</v>
      </c>
      <c r="T27" s="44" t="s">
        <v>69</v>
      </c>
      <c r="U27" s="174">
        <f>+IF(T27="si",U23*5%,0)</f>
        <v>0</v>
      </c>
      <c r="V27" s="44" t="s">
        <v>69</v>
      </c>
      <c r="W27" s="174">
        <f>+IF(V27="si",W23*5%,0)</f>
        <v>0</v>
      </c>
      <c r="X27" s="44" t="s">
        <v>69</v>
      </c>
      <c r="Y27" s="174">
        <f>+IF(X27="si",Y23*5%,0)</f>
        <v>0</v>
      </c>
      <c r="Z27" s="44" t="s">
        <v>69</v>
      </c>
      <c r="AA27" s="174">
        <f>+IF(Z27="si",AA23*5%,0)</f>
        <v>0</v>
      </c>
      <c r="AB27" s="44" t="s">
        <v>69</v>
      </c>
      <c r="AC27" s="174">
        <f>+IF(AB27="si",AC23*5%,0)</f>
        <v>0</v>
      </c>
      <c r="AD27" s="44" t="s">
        <v>69</v>
      </c>
      <c r="AE27" s="174">
        <f>+IF(AD27="si",AE23*5%,0)</f>
        <v>0</v>
      </c>
      <c r="AF27" s="44" t="s">
        <v>69</v>
      </c>
      <c r="AG27" s="174">
        <f>+IF(AF27="si",AG23*5%,0)</f>
        <v>0</v>
      </c>
      <c r="AH27" s="44" t="s">
        <v>69</v>
      </c>
      <c r="AI27" s="174">
        <f>+IF(AH27="si",AI23*5%,0)</f>
        <v>0</v>
      </c>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row>
    <row r="28" spans="1:183" s="33" customFormat="1" ht="15.75" thickBot="1" x14ac:dyDescent="0.3">
      <c r="A28" s="500" t="s">
        <v>99</v>
      </c>
      <c r="B28" s="501"/>
      <c r="C28" s="501"/>
      <c r="D28" s="501"/>
      <c r="E28" s="501"/>
      <c r="F28" s="501"/>
      <c r="G28" s="501"/>
      <c r="H28" s="501"/>
      <c r="I28" s="501"/>
      <c r="J28" s="502"/>
      <c r="K28" s="410">
        <f>SUM(K23:K27)</f>
        <v>6891314035.9935293</v>
      </c>
      <c r="L28" s="181"/>
      <c r="M28" s="186">
        <f>SUM(M23:M27)</f>
        <v>0</v>
      </c>
      <c r="N28" s="190"/>
      <c r="O28" s="186">
        <f>SUM(O23:O27)</f>
        <v>0</v>
      </c>
      <c r="P28" s="190"/>
      <c r="Q28" s="377">
        <f>SUM(Q23:Q27)</f>
        <v>206885122.27407163</v>
      </c>
      <c r="R28" s="190"/>
      <c r="S28" s="377">
        <f>SUM(S23:S27)</f>
        <v>711649980.40822268</v>
      </c>
      <c r="T28" s="190"/>
      <c r="U28" s="377">
        <f>SUM(U23:U27)</f>
        <v>734136629.9584794</v>
      </c>
      <c r="V28" s="190"/>
      <c r="W28" s="377">
        <f>SUM(W23:W27)</f>
        <v>757117111.43884659</v>
      </c>
      <c r="X28" s="190"/>
      <c r="Y28" s="377">
        <f>SUM(Y23:Y27)</f>
        <v>780464993.64988327</v>
      </c>
      <c r="Z28" s="190"/>
      <c r="AA28" s="377">
        <f>SUM(AA23:AA27)</f>
        <v>804154946.74388087</v>
      </c>
      <c r="AB28" s="190"/>
      <c r="AC28" s="377">
        <f>SUM(AC23:AC27)</f>
        <v>1656977918.8825896</v>
      </c>
      <c r="AD28" s="190"/>
      <c r="AE28" s="377">
        <f>SUM(AE23:AE27)</f>
        <v>1707995773.9798906</v>
      </c>
      <c r="AF28" s="190"/>
      <c r="AG28" s="377">
        <f>SUM(AG23:AG27)</f>
        <v>1759596760.3347478</v>
      </c>
      <c r="AH28" s="190"/>
      <c r="AI28" s="377">
        <f>SUM(AI23:AI27)</f>
        <v>1813269083.3456514</v>
      </c>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37"/>
      <c r="FU28" s="37"/>
      <c r="FV28" s="37"/>
      <c r="FW28" s="37"/>
      <c r="FX28" s="37"/>
      <c r="FY28" s="37"/>
      <c r="FZ28" s="37"/>
      <c r="GA28" s="37"/>
    </row>
    <row r="29" spans="1:183" s="86" customFormat="1" ht="45" hidden="1" customHeight="1" thickBot="1" x14ac:dyDescent="0.3">
      <c r="A29" s="531"/>
      <c r="B29" s="536"/>
      <c r="C29" s="547"/>
      <c r="D29" s="536"/>
      <c r="E29" s="80">
        <v>10</v>
      </c>
      <c r="F29" s="259" t="str">
        <f>VLOOKUP(E29,HONORARIOS!A5:G25,2,0)</f>
        <v>TITULO PROFESIONAL DESDE UNO (1) HASTA TRES (3) AÑOS DE EXPERIENCIA PROFESIONAL</v>
      </c>
      <c r="G29" s="80">
        <v>0</v>
      </c>
      <c r="H29" s="249">
        <f>VLOOKUP(E29,HONORARIOS!A5:G25,5,0)</f>
        <v>4827916.5</v>
      </c>
      <c r="I29" s="249">
        <f>+H29*G29</f>
        <v>0</v>
      </c>
      <c r="J29" s="260">
        <v>0.41599999999999998</v>
      </c>
      <c r="K29" s="249">
        <f>+I29*J29</f>
        <v>0</v>
      </c>
      <c r="L29" s="261"/>
      <c r="M29" s="262"/>
      <c r="N29" s="263"/>
      <c r="O29" s="262"/>
      <c r="P29" s="263"/>
      <c r="Q29" s="262"/>
      <c r="R29" s="263"/>
      <c r="S29" s="262"/>
      <c r="T29" s="263"/>
      <c r="U29" s="262"/>
      <c r="V29" s="263"/>
      <c r="W29" s="262"/>
      <c r="X29" s="263"/>
      <c r="Y29" s="262"/>
      <c r="Z29" s="263"/>
      <c r="AA29" s="262"/>
      <c r="AB29" s="263"/>
      <c r="AC29" s="262"/>
      <c r="AD29" s="263"/>
      <c r="AE29" s="262"/>
      <c r="AF29" s="263"/>
      <c r="AG29" s="262"/>
      <c r="AH29" s="263"/>
      <c r="AI29" s="251"/>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row>
    <row r="30" spans="1:183" s="86" customFormat="1" ht="60.75" hidden="1" thickBot="1" x14ac:dyDescent="0.3">
      <c r="A30" s="532"/>
      <c r="B30" s="537"/>
      <c r="C30" s="548"/>
      <c r="D30" s="537"/>
      <c r="E30" s="80">
        <v>13</v>
      </c>
      <c r="F30" s="259" t="str">
        <f>VLOOKUP(E30,HONORARIOS!A6:G26,2,0)</f>
        <v>TITULO PROFESIONAL Y TITULO DE POSGRADO DESDE UNO (1) HASTA TRES (3) AÑOS DE EXPERIENCIA PROFESIONAL</v>
      </c>
      <c r="G30" s="80">
        <v>0</v>
      </c>
      <c r="H30" s="249">
        <f>VLOOKUP(E30,HONORARIOS!A6:G26,5,0)</f>
        <v>7022424</v>
      </c>
      <c r="I30" s="249">
        <f>+H30*G30</f>
        <v>0</v>
      </c>
      <c r="J30" s="260">
        <v>3</v>
      </c>
      <c r="K30" s="249">
        <f>+I30*J30</f>
        <v>0</v>
      </c>
      <c r="L30" s="261"/>
      <c r="M30" s="262"/>
      <c r="N30" s="263"/>
      <c r="O30" s="262"/>
      <c r="P30" s="263"/>
      <c r="Q30" s="262"/>
      <c r="R30" s="263"/>
      <c r="S30" s="262"/>
      <c r="T30" s="263"/>
      <c r="U30" s="262"/>
      <c r="V30" s="263"/>
      <c r="W30" s="262"/>
      <c r="X30" s="263"/>
      <c r="Y30" s="262"/>
      <c r="Z30" s="263"/>
      <c r="AA30" s="262"/>
      <c r="AB30" s="263"/>
      <c r="AC30" s="262"/>
      <c r="AD30" s="263"/>
      <c r="AE30" s="262"/>
      <c r="AF30" s="263"/>
      <c r="AG30" s="262"/>
      <c r="AH30" s="263"/>
      <c r="AI30" s="251"/>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row>
    <row r="31" spans="1:183" s="86" customFormat="1" ht="15.75" hidden="1" thickBot="1" x14ac:dyDescent="0.3">
      <c r="A31" s="532"/>
      <c r="B31" s="264" t="s">
        <v>70</v>
      </c>
      <c r="C31" s="519"/>
      <c r="D31" s="520"/>
      <c r="E31" s="520"/>
      <c r="F31" s="520"/>
      <c r="G31" s="520"/>
      <c r="H31" s="520"/>
      <c r="I31" s="520"/>
      <c r="J31" s="521"/>
      <c r="K31" s="265">
        <f>SUM(K29:K30)</f>
        <v>0</v>
      </c>
      <c r="L31" s="266" t="s">
        <v>100</v>
      </c>
      <c r="M31" s="267">
        <f>+$K$31*M2</f>
        <v>0</v>
      </c>
      <c r="N31" s="268" t="s">
        <v>100</v>
      </c>
      <c r="O31" s="267">
        <f>+$K$31*O2</f>
        <v>0</v>
      </c>
      <c r="P31" s="268" t="s">
        <v>100</v>
      </c>
      <c r="Q31" s="267">
        <f>+$K$31*Q2</f>
        <v>0</v>
      </c>
      <c r="R31" s="268" t="s">
        <v>100</v>
      </c>
      <c r="S31" s="267">
        <f>+$K$31*S2</f>
        <v>0</v>
      </c>
      <c r="T31" s="268" t="s">
        <v>100</v>
      </c>
      <c r="U31" s="267">
        <f>+$K$31*U2</f>
        <v>0</v>
      </c>
      <c r="V31" s="268" t="s">
        <v>100</v>
      </c>
      <c r="W31" s="267">
        <f>+$K$31*W2</f>
        <v>0</v>
      </c>
      <c r="X31" s="268" t="s">
        <v>100</v>
      </c>
      <c r="Y31" s="267">
        <f>+$K$31*Y2</f>
        <v>0</v>
      </c>
      <c r="Z31" s="268" t="s">
        <v>100</v>
      </c>
      <c r="AA31" s="267">
        <f>+$K$31*AA2</f>
        <v>0</v>
      </c>
      <c r="AB31" s="268" t="s">
        <v>100</v>
      </c>
      <c r="AC31" s="267">
        <f>+$K$31*AC2</f>
        <v>0</v>
      </c>
      <c r="AD31" s="268" t="s">
        <v>100</v>
      </c>
      <c r="AE31" s="267">
        <f>+$K$31*AE2</f>
        <v>0</v>
      </c>
      <c r="AF31" s="268" t="s">
        <v>100</v>
      </c>
      <c r="AG31" s="267">
        <f>+$K$31*AG2</f>
        <v>0</v>
      </c>
      <c r="AH31" s="268" t="s">
        <v>100</v>
      </c>
      <c r="AI31" s="253">
        <f>+$K$31*AI2</f>
        <v>0</v>
      </c>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row>
    <row r="32" spans="1:183" s="86" customFormat="1" ht="30.75" hidden="1" thickBot="1" x14ac:dyDescent="0.3">
      <c r="A32" s="532"/>
      <c r="B32" s="269" t="s">
        <v>95</v>
      </c>
      <c r="C32" s="80" t="s">
        <v>96</v>
      </c>
      <c r="D32" s="525"/>
      <c r="E32" s="526"/>
      <c r="F32" s="526"/>
      <c r="G32" s="526"/>
      <c r="H32" s="526"/>
      <c r="I32" s="526"/>
      <c r="J32" s="527"/>
      <c r="K32" s="249">
        <f>+IF(C32="Consultoria (25%)",K31*25%,0)+IF(C32="Obra (30%)",K31*30%,0)+IF(C32="Directo (20%)",K31*20%,0)+IF(C32="No aplica",0,0)+IF(C32="Directo (10%)",K31*10%,0)</f>
        <v>0</v>
      </c>
      <c r="L32" s="270" t="s">
        <v>104</v>
      </c>
      <c r="M32" s="262">
        <f>+IF(L32="Consultoria (25%)",M31*25%,0)+IF(L32="Obra (30%)",M31*30%,0)+IF(L32="Directo (20%)",M31*20%,0)+IF(L32="No aplica",0,0)+IF(L32="Directo (10%)",M31*10%,0)</f>
        <v>0</v>
      </c>
      <c r="N32" s="271" t="s">
        <v>104</v>
      </c>
      <c r="O32" s="262">
        <f>+IF(N32="Consultoria (25%)",O31*25%,0)+IF(N32="Obra (30%)",O31*30%,0)+IF(N32="Directo (20%)",O31*20%,0)+IF(N32="No aplica",0,0)+IF(N32="Directo (10%)",O31*10%,0)</f>
        <v>0</v>
      </c>
      <c r="P32" s="271" t="s">
        <v>104</v>
      </c>
      <c r="Q32" s="262">
        <f>+IF(P32="Consultoria (25%)",Q31*25%,0)+IF(P32="Obra (30%)",Q31*30%,0)+IF(P32="Directo (20%)",Q31*20%,0)+IF(P32="No aplica",0,0)+IF(P32="Directo (10%)",Q31*10%,0)</f>
        <v>0</v>
      </c>
      <c r="R32" s="271" t="s">
        <v>104</v>
      </c>
      <c r="S32" s="262">
        <f>+IF(R32="Consultoria (25%)",S31*25%,0)+IF(R32="Obra (30%)",S31*30%,0)+IF(R32="Directo (20%)",S31*20%,0)+IF(R32="No aplica",0,0)+IF(R32="Directo (10%)",S31*10%,0)</f>
        <v>0</v>
      </c>
      <c r="T32" s="271" t="s">
        <v>104</v>
      </c>
      <c r="U32" s="262">
        <f>+IF(T32="Consultoria (25%)",U31*25%,0)+IF(T32="Obra (30%)",U31*30%,0)+IF(T32="Directo (20%)",U31*20%,0)+IF(T32="No aplica",0,0)+IF(T32="Directo (10%)",U31*10%,0)</f>
        <v>0</v>
      </c>
      <c r="V32" s="271" t="s">
        <v>104</v>
      </c>
      <c r="W32" s="262">
        <f>+IF(V32="Consultoria (25%)",W31*25%,0)+IF(V32="Obra (30%)",W31*30%,0)+IF(V32="Directo (20%)",W31*20%,0)+IF(V32="No aplica",0,0)+IF(V32="Directo (10%)",W31*10%,0)</f>
        <v>0</v>
      </c>
      <c r="X32" s="271" t="s">
        <v>104</v>
      </c>
      <c r="Y32" s="262">
        <f>+IF(X32="Consultoria (25%)",Y31*25%,0)+IF(X32="Obra (30%)",Y31*30%,0)+IF(X32="Directo (20%)",Y31*20%,0)+IF(X32="No aplica",0,0)+IF(X32="Directo (10%)",Y31*10%,0)</f>
        <v>0</v>
      </c>
      <c r="Z32" s="271" t="s">
        <v>104</v>
      </c>
      <c r="AA32" s="262">
        <f>+IF(Z32="Consultoria (25%)",AA31*25%,0)+IF(Z32="Obra (30%)",AA31*30%,0)+IF(Z32="Directo (20%)",AA31*20%,0)+IF(Z32="No aplica",0,0)+IF(Z32="Directo (10%)",AA31*10%,0)</f>
        <v>0</v>
      </c>
      <c r="AB32" s="271" t="s">
        <v>104</v>
      </c>
      <c r="AC32" s="262">
        <f>+IF(AB32="Consultoria (25%)",AC31*25%,0)+IF(AB32="Obra (30%)",AC31*30%,0)+IF(AB32="Directo (20%)",AC31*20%,0)+IF(AB32="No aplica",0,0)+IF(AB32="Directo (10%)",AC31*10%,0)</f>
        <v>0</v>
      </c>
      <c r="AD32" s="271" t="s">
        <v>104</v>
      </c>
      <c r="AE32" s="262">
        <f>+IF(AD32="Consultoria (25%)",AE31*25%,0)+IF(AD32="Obra (30%)",AE31*30%,0)+IF(AD32="Directo (20%)",AE31*20%,0)+IF(AD32="No aplica",0,0)+IF(AD32="Directo (10%)",AE31*10%,0)</f>
        <v>0</v>
      </c>
      <c r="AF32" s="271" t="s">
        <v>104</v>
      </c>
      <c r="AG32" s="262">
        <f>+IF(AF32="Consultoria (25%)",AG31*25%,0)+IF(AF32="Obra (30%)",AG31*30%,0)+IF(AF32="Directo (20%)",AG31*20%,0)+IF(AF32="No aplica",0,0)+IF(AF32="Directo (10%)",AG31*10%,0)</f>
        <v>0</v>
      </c>
      <c r="AH32" s="271" t="s">
        <v>104</v>
      </c>
      <c r="AI32" s="251">
        <f>+IF(AH32="Consultoria (25%)",AI31*25%,0)+IF(AH32="Obra (30%)",AI31*30%,0)+IF(AH32="Directo (20%)",AI31*20%,0)+IF(AH32="No aplica",0,0)+IF(AH32="Directo (10%)",AI31*10%,0)</f>
        <v>0</v>
      </c>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row>
    <row r="33" spans="1:183" s="86" customFormat="1" ht="30.75" hidden="1" thickBot="1" x14ac:dyDescent="0.3">
      <c r="A33" s="532"/>
      <c r="B33" s="269" t="s">
        <v>91</v>
      </c>
      <c r="C33" s="80" t="s">
        <v>94</v>
      </c>
      <c r="D33" s="519"/>
      <c r="E33" s="520"/>
      <c r="F33" s="520"/>
      <c r="G33" s="520"/>
      <c r="H33" s="520"/>
      <c r="I33" s="520"/>
      <c r="J33" s="521"/>
      <c r="K33" s="272">
        <f>+IF(C33="si",K31*10%,0)</f>
        <v>0</v>
      </c>
      <c r="L33" s="270" t="s">
        <v>69</v>
      </c>
      <c r="M33" s="262">
        <f>+IF(L33="si",M31*10%,0)</f>
        <v>0</v>
      </c>
      <c r="N33" s="271" t="s">
        <v>69</v>
      </c>
      <c r="O33" s="262">
        <f>+IF(N33="si",O31*10%,0)</f>
        <v>0</v>
      </c>
      <c r="P33" s="271" t="s">
        <v>69</v>
      </c>
      <c r="Q33" s="262">
        <f>+IF(P33="si",Q31*10%,0)</f>
        <v>0</v>
      </c>
      <c r="R33" s="271" t="s">
        <v>69</v>
      </c>
      <c r="S33" s="262">
        <f>+IF(R33="si",S31*10%,0)</f>
        <v>0</v>
      </c>
      <c r="T33" s="271" t="s">
        <v>69</v>
      </c>
      <c r="U33" s="262">
        <f>+IF(T33="si",U31*10%,0)</f>
        <v>0</v>
      </c>
      <c r="V33" s="271" t="s">
        <v>69</v>
      </c>
      <c r="W33" s="262">
        <f>+IF(V33="si",W31*10%,0)</f>
        <v>0</v>
      </c>
      <c r="X33" s="271" t="s">
        <v>69</v>
      </c>
      <c r="Y33" s="262">
        <f>+IF(X33="si",Y31*10%,0)</f>
        <v>0</v>
      </c>
      <c r="Z33" s="271" t="s">
        <v>69</v>
      </c>
      <c r="AA33" s="262">
        <f>+IF(Z33="si",AA31*10%,0)</f>
        <v>0</v>
      </c>
      <c r="AB33" s="271" t="s">
        <v>69</v>
      </c>
      <c r="AC33" s="262">
        <f>+IF(AB33="si",AC31*10%,0)</f>
        <v>0</v>
      </c>
      <c r="AD33" s="271" t="s">
        <v>69</v>
      </c>
      <c r="AE33" s="262">
        <f>+IF(AD33="si",AE31*10%,0)</f>
        <v>0</v>
      </c>
      <c r="AF33" s="271" t="s">
        <v>69</v>
      </c>
      <c r="AG33" s="262">
        <f>+IF(AF33="si",AG31*10%,0)</f>
        <v>0</v>
      </c>
      <c r="AH33" s="271" t="s">
        <v>69</v>
      </c>
      <c r="AI33" s="251">
        <f>+IF(AH33="si",AI31*10%,0)</f>
        <v>0</v>
      </c>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row>
    <row r="34" spans="1:183" s="86" customFormat="1" ht="30.75" hidden="1" thickBot="1" x14ac:dyDescent="0.3">
      <c r="A34" s="532"/>
      <c r="B34" s="269" t="s">
        <v>92</v>
      </c>
      <c r="C34" s="80" t="s">
        <v>94</v>
      </c>
      <c r="D34" s="519"/>
      <c r="E34" s="520"/>
      <c r="F34" s="520"/>
      <c r="G34" s="520"/>
      <c r="H34" s="520"/>
      <c r="I34" s="520"/>
      <c r="J34" s="521"/>
      <c r="K34" s="272">
        <f>+IF(C34="si",K31*7%,0)</f>
        <v>0</v>
      </c>
      <c r="L34" s="270" t="s">
        <v>69</v>
      </c>
      <c r="M34" s="262">
        <f>+IF(L34="si",M31*7%,0)</f>
        <v>0</v>
      </c>
      <c r="N34" s="271" t="s">
        <v>69</v>
      </c>
      <c r="O34" s="262">
        <f>+IF(N34="si",O31*7%,0)</f>
        <v>0</v>
      </c>
      <c r="P34" s="271" t="s">
        <v>69</v>
      </c>
      <c r="Q34" s="262">
        <f>+IF(P34="si",Q31*7%,0)</f>
        <v>0</v>
      </c>
      <c r="R34" s="271" t="s">
        <v>69</v>
      </c>
      <c r="S34" s="262">
        <f>+IF(R34="si",S31*7%,0)</f>
        <v>0</v>
      </c>
      <c r="T34" s="271" t="s">
        <v>69</v>
      </c>
      <c r="U34" s="262">
        <f>+IF(T34="si",U31*7%,0)</f>
        <v>0</v>
      </c>
      <c r="V34" s="271" t="s">
        <v>69</v>
      </c>
      <c r="W34" s="262">
        <f>+IF(V34="si",W31*7%,0)</f>
        <v>0</v>
      </c>
      <c r="X34" s="271" t="s">
        <v>69</v>
      </c>
      <c r="Y34" s="262">
        <f>+IF(X34="si",Y31*7%,0)</f>
        <v>0</v>
      </c>
      <c r="Z34" s="271" t="s">
        <v>69</v>
      </c>
      <c r="AA34" s="262">
        <f>+IF(Z34="si",AA31*7%,0)</f>
        <v>0</v>
      </c>
      <c r="AB34" s="271" t="s">
        <v>69</v>
      </c>
      <c r="AC34" s="262">
        <f>+IF(AB34="si",AC31*7%,0)</f>
        <v>0</v>
      </c>
      <c r="AD34" s="271" t="s">
        <v>69</v>
      </c>
      <c r="AE34" s="262">
        <f>+IF(AD34="si",AE31*7%,0)</f>
        <v>0</v>
      </c>
      <c r="AF34" s="271" t="s">
        <v>69</v>
      </c>
      <c r="AG34" s="262">
        <f>+IF(AF34="si",AG31*7%,0)</f>
        <v>0</v>
      </c>
      <c r="AH34" s="271" t="s">
        <v>69</v>
      </c>
      <c r="AI34" s="251">
        <f>+IF(AH34="si",AI31*7%,0)</f>
        <v>0</v>
      </c>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row>
    <row r="35" spans="1:183" s="86" customFormat="1" ht="19.5" hidden="1" customHeight="1" thickBot="1" x14ac:dyDescent="0.3">
      <c r="A35" s="533"/>
      <c r="B35" s="269" t="s">
        <v>93</v>
      </c>
      <c r="C35" s="80" t="s">
        <v>94</v>
      </c>
      <c r="D35" s="519"/>
      <c r="E35" s="520"/>
      <c r="F35" s="520"/>
      <c r="G35" s="520"/>
      <c r="H35" s="520"/>
      <c r="I35" s="520"/>
      <c r="J35" s="521"/>
      <c r="K35" s="249">
        <f>+IF(C35="si",K31*5%,0)</f>
        <v>0</v>
      </c>
      <c r="L35" s="270" t="s">
        <v>69</v>
      </c>
      <c r="M35" s="262">
        <f>+IF(L35="si",M31*5%,0)</f>
        <v>0</v>
      </c>
      <c r="N35" s="271" t="s">
        <v>69</v>
      </c>
      <c r="O35" s="262">
        <f>+IF(N35="si",O31*5%,0)</f>
        <v>0</v>
      </c>
      <c r="P35" s="271" t="s">
        <v>69</v>
      </c>
      <c r="Q35" s="262">
        <f>+IF(P35="si",Q31*5%,0)</f>
        <v>0</v>
      </c>
      <c r="R35" s="271" t="s">
        <v>69</v>
      </c>
      <c r="S35" s="262">
        <f>+IF(R35="si",S31*5%,0)</f>
        <v>0</v>
      </c>
      <c r="T35" s="271" t="s">
        <v>69</v>
      </c>
      <c r="U35" s="262">
        <f>+IF(T35="si",U31*5%,0)</f>
        <v>0</v>
      </c>
      <c r="V35" s="271" t="s">
        <v>69</v>
      </c>
      <c r="W35" s="262">
        <f>+IF(V35="si",W31*5%,0)</f>
        <v>0</v>
      </c>
      <c r="X35" s="271" t="s">
        <v>69</v>
      </c>
      <c r="Y35" s="262">
        <f>+IF(X35="si",Y31*5%,0)</f>
        <v>0</v>
      </c>
      <c r="Z35" s="271" t="s">
        <v>69</v>
      </c>
      <c r="AA35" s="262">
        <f>+IF(Z35="si",AA31*5%,0)</f>
        <v>0</v>
      </c>
      <c r="AB35" s="271" t="s">
        <v>69</v>
      </c>
      <c r="AC35" s="262">
        <f>+IF(AB35="si",AC31*5%,0)</f>
        <v>0</v>
      </c>
      <c r="AD35" s="271" t="s">
        <v>69</v>
      </c>
      <c r="AE35" s="262">
        <f>+IF(AD35="si",AE31*5%,0)</f>
        <v>0</v>
      </c>
      <c r="AF35" s="271" t="s">
        <v>69</v>
      </c>
      <c r="AG35" s="262">
        <f>+IF(AF35="si",AG31*5%,0)</f>
        <v>0</v>
      </c>
      <c r="AH35" s="271" t="s">
        <v>69</v>
      </c>
      <c r="AI35" s="251">
        <f>+IF(AH35="si",AI31*5%,0)</f>
        <v>0</v>
      </c>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row>
    <row r="36" spans="1:183" s="86" customFormat="1" hidden="1" x14ac:dyDescent="0.25">
      <c r="A36" s="552" t="s">
        <v>99</v>
      </c>
      <c r="B36" s="553"/>
      <c r="C36" s="553"/>
      <c r="D36" s="553"/>
      <c r="E36" s="553"/>
      <c r="F36" s="553"/>
      <c r="G36" s="553"/>
      <c r="H36" s="553"/>
      <c r="I36" s="553"/>
      <c r="J36" s="554"/>
      <c r="K36" s="273">
        <f>SUM(K31:K35)</f>
        <v>0</v>
      </c>
      <c r="L36" s="274"/>
      <c r="M36" s="275">
        <f>SUM(M31:M35)</f>
        <v>0</v>
      </c>
      <c r="N36" s="276"/>
      <c r="O36" s="275">
        <f>SUM(O31:O35)</f>
        <v>0</v>
      </c>
      <c r="P36" s="276"/>
      <c r="Q36" s="275">
        <f>SUM(Q31:Q35)</f>
        <v>0</v>
      </c>
      <c r="R36" s="276"/>
      <c r="S36" s="275">
        <f>SUM(S31:S35)</f>
        <v>0</v>
      </c>
      <c r="T36" s="276"/>
      <c r="U36" s="275">
        <f>SUM(U31:U35)</f>
        <v>0</v>
      </c>
      <c r="V36" s="276"/>
      <c r="W36" s="275">
        <f>SUM(W31:W35)</f>
        <v>0</v>
      </c>
      <c r="X36" s="276"/>
      <c r="Y36" s="275">
        <f>SUM(Y31:Y35)</f>
        <v>0</v>
      </c>
      <c r="Z36" s="276"/>
      <c r="AA36" s="275">
        <f>SUM(AA31:AA35)</f>
        <v>0</v>
      </c>
      <c r="AB36" s="276"/>
      <c r="AC36" s="275">
        <f>SUM(AC31:AC35)</f>
        <v>0</v>
      </c>
      <c r="AD36" s="276"/>
      <c r="AE36" s="275">
        <f>SUM(AE31:AE35)</f>
        <v>0</v>
      </c>
      <c r="AF36" s="276"/>
      <c r="AG36" s="275">
        <f>SUM(AG31:AG35)</f>
        <v>0</v>
      </c>
      <c r="AH36" s="276"/>
      <c r="AI36" s="247">
        <f>SUM(AI31:AI35)</f>
        <v>0</v>
      </c>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row>
    <row r="37" spans="1:183" s="48" customFormat="1" hidden="1" x14ac:dyDescent="0.25">
      <c r="A37" s="549" t="s">
        <v>5</v>
      </c>
      <c r="B37" s="549"/>
      <c r="C37" s="549"/>
      <c r="D37" s="549"/>
      <c r="E37" s="549"/>
      <c r="F37" s="549"/>
      <c r="G37" s="549"/>
      <c r="H37" s="549"/>
      <c r="I37" s="549"/>
      <c r="J37" s="549"/>
      <c r="K37" s="277">
        <f>+K12+K28+K36+K20</f>
        <v>8020719886.9193325</v>
      </c>
      <c r="L37" s="278"/>
      <c r="M37" s="278">
        <f>+M12+M28+M36+M20</f>
        <v>1129405850.9258037</v>
      </c>
      <c r="N37" s="278"/>
      <c r="O37" s="278">
        <f t="shared" ref="O37:AI37" si="2">+O12+O28+O36+O20</f>
        <v>0</v>
      </c>
      <c r="P37" s="278"/>
      <c r="Q37" s="278">
        <f t="shared" si="2"/>
        <v>206885122.27407163</v>
      </c>
      <c r="R37" s="278"/>
      <c r="S37" s="278">
        <f t="shared" si="2"/>
        <v>711649980.40822268</v>
      </c>
      <c r="T37" s="278"/>
      <c r="U37" s="278">
        <f t="shared" si="2"/>
        <v>734136629.9584794</v>
      </c>
      <c r="V37" s="278"/>
      <c r="W37" s="278">
        <f t="shared" si="2"/>
        <v>757117111.43884659</v>
      </c>
      <c r="X37" s="278"/>
      <c r="Y37" s="278">
        <f t="shared" si="2"/>
        <v>780464993.64988327</v>
      </c>
      <c r="Z37" s="278"/>
      <c r="AA37" s="278">
        <f t="shared" si="2"/>
        <v>804154946.74388087</v>
      </c>
      <c r="AB37" s="278"/>
      <c r="AC37" s="278">
        <f t="shared" si="2"/>
        <v>1656977918.8825896</v>
      </c>
      <c r="AD37" s="278"/>
      <c r="AE37" s="278">
        <f t="shared" si="2"/>
        <v>1707995773.9798906</v>
      </c>
      <c r="AF37" s="278"/>
      <c r="AG37" s="278">
        <f t="shared" si="2"/>
        <v>1759596760.3347478</v>
      </c>
      <c r="AH37" s="278"/>
      <c r="AI37" s="248">
        <f t="shared" si="2"/>
        <v>1813269083.3456514</v>
      </c>
    </row>
    <row r="38" spans="1:183" s="48" customFormat="1" hidden="1" x14ac:dyDescent="0.25">
      <c r="A38" s="81"/>
      <c r="B38" s="81"/>
      <c r="C38" s="81"/>
      <c r="D38" s="81"/>
      <c r="E38" s="81"/>
      <c r="F38" s="81"/>
      <c r="G38" s="81"/>
      <c r="H38" s="81"/>
      <c r="I38" s="81"/>
      <c r="J38" s="81"/>
      <c r="K38" s="279"/>
      <c r="L38" s="279"/>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52"/>
    </row>
    <row r="39" spans="1:183" s="48" customFormat="1" hidden="1" x14ac:dyDescent="0.25">
      <c r="A39" s="81"/>
      <c r="B39" s="81"/>
      <c r="C39" s="81"/>
      <c r="D39" s="81"/>
      <c r="E39" s="81"/>
      <c r="F39" s="81"/>
      <c r="G39" s="81"/>
      <c r="H39" s="81"/>
      <c r="I39" s="81"/>
      <c r="J39" s="81"/>
      <c r="K39" s="280"/>
      <c r="L39" s="280"/>
      <c r="M39" s="81"/>
      <c r="N39" s="81"/>
      <c r="O39" s="81"/>
      <c r="P39" s="81"/>
      <c r="Q39" s="81"/>
      <c r="R39" s="81"/>
      <c r="S39" s="81"/>
      <c r="T39" s="81"/>
      <c r="U39" s="81"/>
      <c r="V39" s="81"/>
      <c r="W39" s="81"/>
      <c r="X39" s="81"/>
      <c r="Y39" s="81"/>
      <c r="Z39" s="81"/>
      <c r="AA39" s="81"/>
      <c r="AB39" s="81"/>
      <c r="AC39" s="81"/>
      <c r="AD39" s="81"/>
      <c r="AE39" s="81"/>
      <c r="AF39" s="81"/>
      <c r="AG39" s="81"/>
      <c r="AH39" s="81"/>
    </row>
    <row r="40" spans="1:183" s="86" customFormat="1" hidden="1" x14ac:dyDescent="0.25">
      <c r="A40" s="549" t="s">
        <v>44</v>
      </c>
      <c r="B40" s="549"/>
      <c r="C40" s="549"/>
      <c r="D40" s="549"/>
      <c r="E40" s="549"/>
      <c r="F40" s="549"/>
      <c r="G40" s="549"/>
      <c r="H40" s="549"/>
      <c r="I40" s="549"/>
      <c r="J40" s="549"/>
      <c r="K40" s="549"/>
      <c r="L40" s="281"/>
      <c r="M40" s="81"/>
      <c r="N40" s="81"/>
      <c r="O40" s="81"/>
      <c r="P40" s="81"/>
      <c r="Q40" s="81"/>
      <c r="R40" s="81"/>
      <c r="S40" s="81"/>
      <c r="T40" s="81"/>
      <c r="U40" s="81"/>
      <c r="V40" s="81"/>
      <c r="W40" s="81"/>
      <c r="X40" s="81"/>
      <c r="Y40" s="81"/>
      <c r="Z40" s="81"/>
      <c r="AA40" s="81"/>
      <c r="AB40" s="81"/>
      <c r="AC40" s="81"/>
      <c r="AD40" s="81"/>
      <c r="AE40" s="81"/>
      <c r="AF40" s="81"/>
      <c r="AG40" s="81"/>
      <c r="AH40" s="81"/>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row>
    <row r="41" spans="1:183" s="86" customFormat="1" ht="15.75" hidden="1" thickBot="1" x14ac:dyDescent="0.3">
      <c r="A41" s="549" t="s">
        <v>2</v>
      </c>
      <c r="B41" s="549"/>
      <c r="C41" s="549"/>
      <c r="D41" s="549"/>
      <c r="E41" s="549"/>
      <c r="F41" s="549"/>
      <c r="G41" s="549"/>
      <c r="H41" s="549"/>
      <c r="I41" s="549"/>
      <c r="J41" s="549"/>
      <c r="K41" s="549"/>
      <c r="L41" s="281"/>
      <c r="M41" s="282">
        <v>1.0328832752791366</v>
      </c>
      <c r="N41" s="283"/>
      <c r="O41" s="282">
        <v>1.0667309266444205</v>
      </c>
      <c r="P41" s="283"/>
      <c r="Q41" s="282">
        <v>1.1007752334453451</v>
      </c>
      <c r="R41" s="283"/>
      <c r="S41" s="282">
        <v>1.1359444285376925</v>
      </c>
      <c r="T41" s="283"/>
      <c r="U41" s="282">
        <v>1.1718378943935353</v>
      </c>
      <c r="V41" s="283"/>
      <c r="W41" s="282">
        <v>1.2085196208340565</v>
      </c>
      <c r="X41" s="283"/>
      <c r="Y41" s="282">
        <v>1.2457877968277771</v>
      </c>
      <c r="Z41" s="283"/>
      <c r="AA41" s="282">
        <v>1.2836019905610632</v>
      </c>
      <c r="AB41" s="283"/>
      <c r="AC41" s="282">
        <v>1.3224442401340015</v>
      </c>
      <c r="AD41" s="283"/>
      <c r="AE41" s="282">
        <v>1.3631619032051636</v>
      </c>
      <c r="AF41" s="283"/>
      <c r="AG41" s="282">
        <v>1.4043449669096169</v>
      </c>
      <c r="AH41" s="283"/>
      <c r="AI41" s="254">
        <v>1.4471811771038039</v>
      </c>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row>
    <row r="42" spans="1:183" s="86" customFormat="1" ht="75.75" hidden="1" thickBot="1" x14ac:dyDescent="0.3">
      <c r="A42" s="284" t="s">
        <v>3</v>
      </c>
      <c r="B42" s="284" t="s">
        <v>13</v>
      </c>
      <c r="C42" s="284" t="s">
        <v>72</v>
      </c>
      <c r="D42" s="284" t="s">
        <v>38</v>
      </c>
      <c r="E42" s="284" t="s">
        <v>1</v>
      </c>
      <c r="F42" s="285" t="s">
        <v>40</v>
      </c>
      <c r="G42" s="285" t="s">
        <v>37</v>
      </c>
      <c r="H42" s="285" t="s">
        <v>102</v>
      </c>
      <c r="I42" s="285" t="s">
        <v>103</v>
      </c>
      <c r="J42" s="285" t="s">
        <v>41</v>
      </c>
      <c r="K42" s="286" t="s">
        <v>101</v>
      </c>
      <c r="L42" s="286" t="s">
        <v>107</v>
      </c>
      <c r="M42" s="287" t="s">
        <v>108</v>
      </c>
      <c r="N42" s="286" t="s">
        <v>107</v>
      </c>
      <c r="O42" s="287" t="s">
        <v>109</v>
      </c>
      <c r="P42" s="286" t="s">
        <v>107</v>
      </c>
      <c r="Q42" s="287" t="s">
        <v>110</v>
      </c>
      <c r="R42" s="286" t="s">
        <v>107</v>
      </c>
      <c r="S42" s="287" t="s">
        <v>111</v>
      </c>
      <c r="T42" s="286" t="s">
        <v>107</v>
      </c>
      <c r="U42" s="287" t="s">
        <v>112</v>
      </c>
      <c r="V42" s="286" t="s">
        <v>107</v>
      </c>
      <c r="W42" s="287" t="s">
        <v>113</v>
      </c>
      <c r="X42" s="286" t="s">
        <v>107</v>
      </c>
      <c r="Y42" s="287" t="s">
        <v>114</v>
      </c>
      <c r="Z42" s="286" t="s">
        <v>107</v>
      </c>
      <c r="AA42" s="287" t="s">
        <v>115</v>
      </c>
      <c r="AB42" s="286" t="s">
        <v>107</v>
      </c>
      <c r="AC42" s="287" t="s">
        <v>116</v>
      </c>
      <c r="AD42" s="286" t="s">
        <v>107</v>
      </c>
      <c r="AE42" s="287" t="s">
        <v>117</v>
      </c>
      <c r="AF42" s="286" t="s">
        <v>107</v>
      </c>
      <c r="AG42" s="287" t="s">
        <v>118</v>
      </c>
      <c r="AH42" s="286" t="s">
        <v>107</v>
      </c>
      <c r="AI42" s="255" t="s">
        <v>119</v>
      </c>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row>
    <row r="43" spans="1:183" s="258" customFormat="1" ht="45" hidden="1" customHeight="1" thickBot="1" x14ac:dyDescent="0.3">
      <c r="A43" s="531" t="s">
        <v>45</v>
      </c>
      <c r="B43" s="550" t="s">
        <v>12</v>
      </c>
      <c r="C43" s="547" t="s">
        <v>88</v>
      </c>
      <c r="D43" s="536">
        <v>1</v>
      </c>
      <c r="E43" s="80">
        <v>10</v>
      </c>
      <c r="F43" s="94" t="str">
        <f>VLOOKUP(E43,HONORARIOS!A5:G25,2,0)</f>
        <v>TITULO PROFESIONAL DESDE UNO (1) HASTA TRES (3) AÑOS DE EXPERIENCIA PROFESIONAL</v>
      </c>
      <c r="G43" s="80">
        <v>0</v>
      </c>
      <c r="H43" s="249">
        <f>VLOOKUP(E43,HONORARIOS!A5:G25,5,0)</f>
        <v>4827916.5</v>
      </c>
      <c r="I43" s="249">
        <f>+H43*G43</f>
        <v>0</v>
      </c>
      <c r="J43" s="80">
        <v>0.03</v>
      </c>
      <c r="K43" s="249">
        <f>+I43*J43</f>
        <v>0</v>
      </c>
      <c r="L43" s="261"/>
      <c r="M43" s="288"/>
      <c r="N43" s="289"/>
      <c r="O43" s="288"/>
      <c r="P43" s="289"/>
      <c r="Q43" s="288"/>
      <c r="R43" s="289"/>
      <c r="S43" s="288"/>
      <c r="T43" s="289"/>
      <c r="U43" s="290"/>
      <c r="V43" s="81"/>
      <c r="W43" s="290"/>
      <c r="X43" s="81"/>
      <c r="Y43" s="290"/>
      <c r="Z43" s="81"/>
      <c r="AA43" s="290"/>
      <c r="AB43" s="81"/>
      <c r="AC43" s="290"/>
      <c r="AD43" s="81"/>
      <c r="AE43" s="290"/>
      <c r="AF43" s="81"/>
      <c r="AG43" s="290"/>
      <c r="AH43" s="81"/>
      <c r="AI43" s="256"/>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row>
    <row r="44" spans="1:183" s="258" customFormat="1" ht="45" hidden="1" customHeight="1" thickBot="1" x14ac:dyDescent="0.3">
      <c r="A44" s="532"/>
      <c r="B44" s="548"/>
      <c r="C44" s="551"/>
      <c r="D44" s="537"/>
      <c r="E44" s="80">
        <v>14</v>
      </c>
      <c r="F44" s="94" t="str">
        <f>VLOOKUP(E44,HONORARIOS!A6:G26,2,0)</f>
        <v>TITULO PROFESIONAL Y TITULO DE POSGRADO DESDE TRES (3) HASTA SEIS (6) AÑOS DE EXPERIENCIA PROFESIONAL</v>
      </c>
      <c r="G44" s="80">
        <v>0</v>
      </c>
      <c r="H44" s="249">
        <f>VLOOKUP(E44,HONORARIOS!A6:G26,5,0)</f>
        <v>7900227</v>
      </c>
      <c r="I44" s="249">
        <f>+H44*G44</f>
        <v>0</v>
      </c>
      <c r="J44" s="80">
        <v>0.4</v>
      </c>
      <c r="K44" s="249">
        <f>+I44*J44</f>
        <v>0</v>
      </c>
      <c r="L44" s="261"/>
      <c r="M44" s="288"/>
      <c r="N44" s="289"/>
      <c r="O44" s="288"/>
      <c r="P44" s="289"/>
      <c r="Q44" s="288"/>
      <c r="R44" s="289"/>
      <c r="S44" s="288"/>
      <c r="T44" s="289"/>
      <c r="U44" s="290"/>
      <c r="V44" s="81"/>
      <c r="W44" s="290"/>
      <c r="X44" s="81"/>
      <c r="Y44" s="290"/>
      <c r="Z44" s="81"/>
      <c r="AA44" s="290"/>
      <c r="AB44" s="81"/>
      <c r="AC44" s="290"/>
      <c r="AD44" s="81"/>
      <c r="AE44" s="290"/>
      <c r="AF44" s="81"/>
      <c r="AG44" s="290"/>
      <c r="AH44" s="81"/>
      <c r="AI44" s="256"/>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row>
    <row r="45" spans="1:183" s="258" customFormat="1" ht="18.75" hidden="1" customHeight="1" thickBot="1" x14ac:dyDescent="0.3">
      <c r="A45" s="532"/>
      <c r="B45" s="264" t="s">
        <v>70</v>
      </c>
      <c r="C45" s="519"/>
      <c r="D45" s="520"/>
      <c r="E45" s="520"/>
      <c r="F45" s="520"/>
      <c r="G45" s="520"/>
      <c r="H45" s="520"/>
      <c r="I45" s="520"/>
      <c r="J45" s="521"/>
      <c r="K45" s="265">
        <f>SUM(K43:K44)</f>
        <v>0</v>
      </c>
      <c r="L45" s="266" t="s">
        <v>100</v>
      </c>
      <c r="M45" s="267">
        <f>+K45*M41</f>
        <v>0</v>
      </c>
      <c r="N45" s="268" t="s">
        <v>100</v>
      </c>
      <c r="O45" s="267">
        <f>+K45*O41</f>
        <v>0</v>
      </c>
      <c r="P45" s="268" t="s">
        <v>100</v>
      </c>
      <c r="Q45" s="267">
        <f>+K45*Q41</f>
        <v>0</v>
      </c>
      <c r="R45" s="268" t="s">
        <v>100</v>
      </c>
      <c r="S45" s="267">
        <f>+K45*S41</f>
        <v>0</v>
      </c>
      <c r="T45" s="268" t="s">
        <v>100</v>
      </c>
      <c r="U45" s="267">
        <f>+M45*U41</f>
        <v>0</v>
      </c>
      <c r="V45" s="268" t="s">
        <v>100</v>
      </c>
      <c r="W45" s="267">
        <f>+O45*W41</f>
        <v>0</v>
      </c>
      <c r="X45" s="268" t="s">
        <v>100</v>
      </c>
      <c r="Y45" s="267">
        <f>+Q45*Y41</f>
        <v>0</v>
      </c>
      <c r="Z45" s="268" t="s">
        <v>100</v>
      </c>
      <c r="AA45" s="267">
        <f>+S45*AA41</f>
        <v>0</v>
      </c>
      <c r="AB45" s="268" t="s">
        <v>100</v>
      </c>
      <c r="AC45" s="267">
        <f>+U45*AC41</f>
        <v>0</v>
      </c>
      <c r="AD45" s="268" t="s">
        <v>100</v>
      </c>
      <c r="AE45" s="267">
        <f>+W45*AE41</f>
        <v>0</v>
      </c>
      <c r="AF45" s="268" t="s">
        <v>100</v>
      </c>
      <c r="AG45" s="267">
        <f>+Y45*AG41</f>
        <v>0</v>
      </c>
      <c r="AH45" s="268" t="s">
        <v>100</v>
      </c>
      <c r="AI45" s="253">
        <f>+AA45*AI41</f>
        <v>0</v>
      </c>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row>
    <row r="46" spans="1:183" s="86" customFormat="1" ht="30.75" hidden="1" thickBot="1" x14ac:dyDescent="0.3">
      <c r="A46" s="532"/>
      <c r="B46" s="79" t="s">
        <v>95</v>
      </c>
      <c r="C46" s="80" t="s">
        <v>98</v>
      </c>
      <c r="D46" s="525"/>
      <c r="E46" s="526"/>
      <c r="F46" s="526"/>
      <c r="G46" s="526"/>
      <c r="H46" s="526"/>
      <c r="I46" s="526"/>
      <c r="J46" s="527"/>
      <c r="K46" s="249">
        <f>+IF(C46="Consultoria (25%)",K45*25%,0)+IF(C46="Obra (30%)",K45*30%,0)+IF(C46="Directo (20%)",K45*20%,0)+IF(C46="No aplica",0,0)+IF(C46="Directo (10%)",K45*10%,0)</f>
        <v>0</v>
      </c>
      <c r="L46" s="270" t="s">
        <v>104</v>
      </c>
      <c r="M46" s="262">
        <f>+IF(L46="Consultoria (25%)",M45*25%,0)+IF(L46="Obra (30%)",M45*30%,0)+IF(L46="Directo (20%)",M45*20%,0)+IF(L46="No aplica",0,0)+IF(L46="Directo (10%)",M45*10%,0)</f>
        <v>0</v>
      </c>
      <c r="N46" s="271" t="s">
        <v>104</v>
      </c>
      <c r="O46" s="262">
        <f>+IF(N46="Consultoria (25%)",O45*25%,0)+IF(N46="Obra (30%)",O45*30%,0)+IF(N46="Directo (20%)",O45*20%,0)+IF(N46="No aplica",0,0)+IF(N46="Directo (10%)",O45*10%,0)</f>
        <v>0</v>
      </c>
      <c r="P46" s="271" t="s">
        <v>104</v>
      </c>
      <c r="Q46" s="262">
        <f>+IF(P46="Consultoria (25%)",Q45*25%,0)+IF(P46="Obra (30%)",Q45*30%,0)+IF(P46="Directo (20%)",Q45*20%,0)+IF(P46="No aplica",0,0)+IF(P46="Directo (10%)",Q45*10%,0)</f>
        <v>0</v>
      </c>
      <c r="R46" s="271" t="s">
        <v>104</v>
      </c>
      <c r="S46" s="262">
        <f>+IF(R46="Consultoria (25%)",S45*25%,0)+IF(R46="Obra (30%)",S45*30%,0)+IF(R46="Directo (20%)",S45*20%,0)+IF(R46="No aplica",0,0)+IF(R46="Directo (10%)",S45*10%,0)</f>
        <v>0</v>
      </c>
      <c r="T46" s="271" t="s">
        <v>104</v>
      </c>
      <c r="U46" s="262">
        <f>+IF(T46="Consultoria (25%)",U45*25%,0)+IF(T46="Obra (30%)",U45*30%,0)+IF(T46="Directo (20%)",U45*20%,0)+IF(T46="No aplica",0,0)+IF(T46="Directo (10%)",U45*10%,0)</f>
        <v>0</v>
      </c>
      <c r="V46" s="271" t="s">
        <v>104</v>
      </c>
      <c r="W46" s="262">
        <f>+IF(V46="Consultoria (25%)",W45*25%,0)+IF(V46="Obra (30%)",W45*30%,0)+IF(V46="Directo (20%)",W45*20%,0)+IF(V46="No aplica",0,0)+IF(V46="Directo (10%)",W45*10%,0)</f>
        <v>0</v>
      </c>
      <c r="X46" s="271" t="s">
        <v>104</v>
      </c>
      <c r="Y46" s="262">
        <f>+IF(X46="Consultoria (25%)",Y45*25%,0)+IF(X46="Obra (30%)",Y45*30%,0)+IF(X46="Directo (20%)",Y45*20%,0)+IF(X46="No aplica",0,0)+IF(X46="Directo (10%)",Y45*10%,0)</f>
        <v>0</v>
      </c>
      <c r="Z46" s="271" t="s">
        <v>104</v>
      </c>
      <c r="AA46" s="262">
        <f>+IF(Z46="Consultoria (25%)",AA45*25%,0)+IF(Z46="Obra (30%)",AA45*30%,0)+IF(Z46="Directo (20%)",AA45*20%,0)+IF(Z46="No aplica",0,0)+IF(Z46="Directo (10%)",AA45*10%,0)</f>
        <v>0</v>
      </c>
      <c r="AB46" s="271" t="s">
        <v>104</v>
      </c>
      <c r="AC46" s="262">
        <f>+IF(AB46="Consultoria (25%)",AC45*25%,0)+IF(AB46="Obra (30%)",AC45*30%,0)+IF(AB46="Directo (20%)",AC45*20%,0)+IF(AB46="No aplica",0,0)+IF(AB46="Directo (10%)",AC45*10%,0)</f>
        <v>0</v>
      </c>
      <c r="AD46" s="271" t="s">
        <v>104</v>
      </c>
      <c r="AE46" s="262">
        <f>+IF(AD46="Consultoria (25%)",AE45*25%,0)+IF(AD46="Obra (30%)",AE45*30%,0)+IF(AD46="Directo (20%)",AE45*20%,0)+IF(AD46="No aplica",0,0)+IF(AD46="Directo (10%)",AE45*10%,0)</f>
        <v>0</v>
      </c>
      <c r="AF46" s="271" t="s">
        <v>104</v>
      </c>
      <c r="AG46" s="262">
        <f>+IF(AF46="Consultoria (25%)",AG45*25%,0)+IF(AF46="Obra (30%)",AG45*30%,0)+IF(AF46="Directo (20%)",AG45*20%,0)+IF(AF46="No aplica",0,0)+IF(AF46="Directo (10%)",AG45*10%,0)</f>
        <v>0</v>
      </c>
      <c r="AH46" s="271" t="s">
        <v>104</v>
      </c>
      <c r="AI46" s="251">
        <f>+IF(AH46="Consultoria (25%)",AI45*25%,0)+IF(AH46="Obra (30%)",AI45*30%,0)+IF(AH46="Directo (20%)",AI45*20%,0)+IF(AH46="No aplica",0,0)+IF(AH46="Directo (10%)",AI45*10%,0)</f>
        <v>0</v>
      </c>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row>
    <row r="47" spans="1:183" s="86" customFormat="1" ht="30.75" hidden="1" thickBot="1" x14ac:dyDescent="0.3">
      <c r="A47" s="532"/>
      <c r="B47" s="79" t="s">
        <v>91</v>
      </c>
      <c r="C47" s="80" t="s">
        <v>94</v>
      </c>
      <c r="D47" s="519"/>
      <c r="E47" s="520"/>
      <c r="F47" s="520"/>
      <c r="G47" s="520"/>
      <c r="H47" s="520"/>
      <c r="I47" s="520"/>
      <c r="J47" s="521"/>
      <c r="K47" s="272">
        <f>+IF(C47="si",K45*10%,0)</f>
        <v>0</v>
      </c>
      <c r="L47" s="270" t="s">
        <v>69</v>
      </c>
      <c r="M47" s="262">
        <f>+IF(L47="si",M45*10%,0)</f>
        <v>0</v>
      </c>
      <c r="N47" s="271" t="s">
        <v>69</v>
      </c>
      <c r="O47" s="262">
        <f>+IF(N47="si",O45*10%,0)</f>
        <v>0</v>
      </c>
      <c r="P47" s="271" t="s">
        <v>69</v>
      </c>
      <c r="Q47" s="262">
        <f>+IF(P47="si",Q45*10%,0)</f>
        <v>0</v>
      </c>
      <c r="R47" s="271" t="s">
        <v>69</v>
      </c>
      <c r="S47" s="262">
        <f>+IF(R47="si",S45*10%,0)</f>
        <v>0</v>
      </c>
      <c r="T47" s="271" t="s">
        <v>69</v>
      </c>
      <c r="U47" s="262">
        <f>+IF(T47="si",U45*10%,0)</f>
        <v>0</v>
      </c>
      <c r="V47" s="271" t="s">
        <v>69</v>
      </c>
      <c r="W47" s="262">
        <f>+IF(V47="si",W45*10%,0)</f>
        <v>0</v>
      </c>
      <c r="X47" s="271" t="s">
        <v>69</v>
      </c>
      <c r="Y47" s="262">
        <f>+IF(X47="si",Y45*10%,0)</f>
        <v>0</v>
      </c>
      <c r="Z47" s="271" t="s">
        <v>69</v>
      </c>
      <c r="AA47" s="262">
        <f>+IF(Z47="si",AA45*10%,0)</f>
        <v>0</v>
      </c>
      <c r="AB47" s="271" t="s">
        <v>69</v>
      </c>
      <c r="AC47" s="262">
        <f>+IF(AB47="si",AC45*10%,0)</f>
        <v>0</v>
      </c>
      <c r="AD47" s="271" t="s">
        <v>69</v>
      </c>
      <c r="AE47" s="262">
        <f>+IF(AD47="si",AE45*10%,0)</f>
        <v>0</v>
      </c>
      <c r="AF47" s="271" t="s">
        <v>69</v>
      </c>
      <c r="AG47" s="262">
        <f>+IF(AF47="si",AG45*10%,0)</f>
        <v>0</v>
      </c>
      <c r="AH47" s="271" t="s">
        <v>69</v>
      </c>
      <c r="AI47" s="251">
        <f>+IF(AH47="si",AI45*10%,0)</f>
        <v>0</v>
      </c>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row>
    <row r="48" spans="1:183" s="86" customFormat="1" ht="30.75" hidden="1" thickBot="1" x14ac:dyDescent="0.3">
      <c r="A48" s="532"/>
      <c r="B48" s="79" t="s">
        <v>92</v>
      </c>
      <c r="C48" s="80" t="s">
        <v>94</v>
      </c>
      <c r="D48" s="519"/>
      <c r="E48" s="520"/>
      <c r="F48" s="520"/>
      <c r="G48" s="520"/>
      <c r="H48" s="520"/>
      <c r="I48" s="520"/>
      <c r="J48" s="521"/>
      <c r="K48" s="272">
        <f>+IF(C48="si",K45*7%,0)</f>
        <v>0</v>
      </c>
      <c r="L48" s="270" t="s">
        <v>69</v>
      </c>
      <c r="M48" s="262">
        <f>+IF(L48="si",M45*7%,0)</f>
        <v>0</v>
      </c>
      <c r="N48" s="271" t="s">
        <v>69</v>
      </c>
      <c r="O48" s="262">
        <f>+IF(N48="si",O45*7%,0)</f>
        <v>0</v>
      </c>
      <c r="P48" s="271" t="s">
        <v>69</v>
      </c>
      <c r="Q48" s="262">
        <f>+IF(P48="si",Q45*7%,0)</f>
        <v>0</v>
      </c>
      <c r="R48" s="271" t="s">
        <v>69</v>
      </c>
      <c r="S48" s="262">
        <f>+IF(R48="si",S45*7%,0)</f>
        <v>0</v>
      </c>
      <c r="T48" s="271" t="s">
        <v>69</v>
      </c>
      <c r="U48" s="262">
        <f>+IF(T48="si",U45*7%,0)</f>
        <v>0</v>
      </c>
      <c r="V48" s="271" t="s">
        <v>69</v>
      </c>
      <c r="W48" s="262">
        <f>+IF(V48="si",W45*7%,0)</f>
        <v>0</v>
      </c>
      <c r="X48" s="271" t="s">
        <v>69</v>
      </c>
      <c r="Y48" s="262">
        <f>+IF(X48="si",Y45*7%,0)</f>
        <v>0</v>
      </c>
      <c r="Z48" s="271" t="s">
        <v>69</v>
      </c>
      <c r="AA48" s="262">
        <f>+IF(Z48="si",AA45*7%,0)</f>
        <v>0</v>
      </c>
      <c r="AB48" s="271" t="s">
        <v>69</v>
      </c>
      <c r="AC48" s="262">
        <f>+IF(AB48="si",AC45*7%,0)</f>
        <v>0</v>
      </c>
      <c r="AD48" s="271" t="s">
        <v>69</v>
      </c>
      <c r="AE48" s="262">
        <f>+IF(AD48="si",AE45*7%,0)</f>
        <v>0</v>
      </c>
      <c r="AF48" s="271" t="s">
        <v>69</v>
      </c>
      <c r="AG48" s="262">
        <f>+IF(AF48="si",AG45*7%,0)</f>
        <v>0</v>
      </c>
      <c r="AH48" s="271" t="s">
        <v>69</v>
      </c>
      <c r="AI48" s="251">
        <f>+IF(AH48="si",AI45*7%,0)</f>
        <v>0</v>
      </c>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row>
    <row r="49" spans="1:183" s="86" customFormat="1" ht="15.75" hidden="1" thickBot="1" x14ac:dyDescent="0.3">
      <c r="A49" s="533"/>
      <c r="B49" s="79" t="s">
        <v>93</v>
      </c>
      <c r="C49" s="80" t="s">
        <v>94</v>
      </c>
      <c r="D49" s="519"/>
      <c r="E49" s="520"/>
      <c r="F49" s="520"/>
      <c r="G49" s="520"/>
      <c r="H49" s="520"/>
      <c r="I49" s="520"/>
      <c r="J49" s="521"/>
      <c r="K49" s="249">
        <f>+IF(C49="si",K45*5%,0)</f>
        <v>0</v>
      </c>
      <c r="L49" s="270" t="s">
        <v>69</v>
      </c>
      <c r="M49" s="262">
        <f>+IF(L49="si",M45*5%,0)</f>
        <v>0</v>
      </c>
      <c r="N49" s="271" t="s">
        <v>69</v>
      </c>
      <c r="O49" s="262">
        <f>+IF(N49="si",O45*5%,0)</f>
        <v>0</v>
      </c>
      <c r="P49" s="271" t="s">
        <v>69</v>
      </c>
      <c r="Q49" s="262">
        <f>+IF(P49="si",Q45*5%,0)</f>
        <v>0</v>
      </c>
      <c r="R49" s="271" t="s">
        <v>69</v>
      </c>
      <c r="S49" s="262">
        <f>+IF(R49="si",S45*5%,0)</f>
        <v>0</v>
      </c>
      <c r="T49" s="271" t="s">
        <v>69</v>
      </c>
      <c r="U49" s="262">
        <f>+IF(T49="si",U45*5%,0)</f>
        <v>0</v>
      </c>
      <c r="V49" s="271" t="s">
        <v>69</v>
      </c>
      <c r="W49" s="262">
        <f>+IF(V49="si",W45*5%,0)</f>
        <v>0</v>
      </c>
      <c r="X49" s="271" t="s">
        <v>69</v>
      </c>
      <c r="Y49" s="262">
        <f>+IF(X49="si",Y45*5%,0)</f>
        <v>0</v>
      </c>
      <c r="Z49" s="271" t="s">
        <v>69</v>
      </c>
      <c r="AA49" s="262">
        <f>+IF(Z49="si",AA45*5%,0)</f>
        <v>0</v>
      </c>
      <c r="AB49" s="271" t="s">
        <v>69</v>
      </c>
      <c r="AC49" s="262">
        <f>+IF(AB49="si",AC45*5%,0)</f>
        <v>0</v>
      </c>
      <c r="AD49" s="271" t="s">
        <v>69</v>
      </c>
      <c r="AE49" s="262">
        <f>+IF(AD49="si",AE45*5%,0)</f>
        <v>0</v>
      </c>
      <c r="AF49" s="271" t="s">
        <v>69</v>
      </c>
      <c r="AG49" s="262">
        <f>+IF(AF49="si",AG45*5%,0)</f>
        <v>0</v>
      </c>
      <c r="AH49" s="271" t="s">
        <v>69</v>
      </c>
      <c r="AI49" s="251">
        <f>+IF(AH49="si",AI45*5%,0)</f>
        <v>0</v>
      </c>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row>
    <row r="50" spans="1:183" s="86" customFormat="1" ht="15.75" hidden="1" thickBot="1" x14ac:dyDescent="0.3">
      <c r="A50" s="528" t="s">
        <v>99</v>
      </c>
      <c r="B50" s="529"/>
      <c r="C50" s="529"/>
      <c r="D50" s="529"/>
      <c r="E50" s="529"/>
      <c r="F50" s="529"/>
      <c r="G50" s="529"/>
      <c r="H50" s="529"/>
      <c r="I50" s="529"/>
      <c r="J50" s="530"/>
      <c r="K50" s="291">
        <f>SUM(K45:K49)</f>
        <v>0</v>
      </c>
      <c r="L50" s="292"/>
      <c r="M50" s="293">
        <f>SUM(M45:M49)</f>
        <v>0</v>
      </c>
      <c r="N50" s="294"/>
      <c r="O50" s="293">
        <f>SUM(O45:O49)</f>
        <v>0</v>
      </c>
      <c r="P50" s="294"/>
      <c r="Q50" s="293">
        <f>SUM(Q45:Q49)</f>
        <v>0</v>
      </c>
      <c r="R50" s="294"/>
      <c r="S50" s="293">
        <f>SUM(S45:S49)</f>
        <v>0</v>
      </c>
      <c r="T50" s="294"/>
      <c r="U50" s="293">
        <f>SUM(U45:U49)</f>
        <v>0</v>
      </c>
      <c r="V50" s="294"/>
      <c r="W50" s="293">
        <f>SUM(W45:W49)</f>
        <v>0</v>
      </c>
      <c r="X50" s="294"/>
      <c r="Y50" s="293">
        <f>SUM(Y45:Y49)</f>
        <v>0</v>
      </c>
      <c r="Z50" s="294"/>
      <c r="AA50" s="293">
        <f>SUM(AA45:AA49)</f>
        <v>0</v>
      </c>
      <c r="AB50" s="294"/>
      <c r="AC50" s="293">
        <f>SUM(AC45:AC49)</f>
        <v>0</v>
      </c>
      <c r="AD50" s="294"/>
      <c r="AE50" s="293">
        <f>SUM(AE45:AE49)</f>
        <v>0</v>
      </c>
      <c r="AF50" s="294"/>
      <c r="AG50" s="293">
        <f>SUM(AG45:AG49)</f>
        <v>0</v>
      </c>
      <c r="AH50" s="294"/>
      <c r="AI50" s="250">
        <f>SUM(AI45:AI49)</f>
        <v>0</v>
      </c>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row>
    <row r="51" spans="1:183" s="86" customFormat="1" ht="71.25" hidden="1" customHeight="1" thickBot="1" x14ac:dyDescent="0.3">
      <c r="A51" s="531" t="s">
        <v>46</v>
      </c>
      <c r="B51" s="536" t="s">
        <v>12</v>
      </c>
      <c r="C51" s="295" t="s">
        <v>85</v>
      </c>
      <c r="D51" s="536">
        <v>5</v>
      </c>
      <c r="E51" s="80">
        <v>10</v>
      </c>
      <c r="F51" s="94" t="str">
        <f>VLOOKUP(E51,HONORARIOS!A5:G25,2,0)</f>
        <v>TITULO PROFESIONAL DESDE UNO (1) HASTA TRES (3) AÑOS DE EXPERIENCIA PROFESIONAL</v>
      </c>
      <c r="G51" s="80">
        <v>0</v>
      </c>
      <c r="H51" s="249">
        <f>VLOOKUP(E51,HONORARIOS!A11:G31,5,0)</f>
        <v>4827916.5</v>
      </c>
      <c r="I51" s="249">
        <f>+H51*G51</f>
        <v>0</v>
      </c>
      <c r="J51" s="80">
        <v>2</v>
      </c>
      <c r="K51" s="249">
        <f>+I51*J51</f>
        <v>0</v>
      </c>
      <c r="L51" s="261"/>
      <c r="M51" s="262"/>
      <c r="N51" s="263"/>
      <c r="O51" s="262"/>
      <c r="P51" s="263"/>
      <c r="Q51" s="262"/>
      <c r="R51" s="263"/>
      <c r="S51" s="262"/>
      <c r="T51" s="263"/>
      <c r="U51" s="262"/>
      <c r="V51" s="263"/>
      <c r="W51" s="262"/>
      <c r="X51" s="263"/>
      <c r="Y51" s="262"/>
      <c r="Z51" s="263"/>
      <c r="AA51" s="262"/>
      <c r="AB51" s="263"/>
      <c r="AC51" s="262"/>
      <c r="AD51" s="263"/>
      <c r="AE51" s="263"/>
      <c r="AF51" s="296"/>
      <c r="AG51" s="297"/>
      <c r="AH51" s="263"/>
      <c r="AI51" s="251"/>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row>
    <row r="52" spans="1:183" s="86" customFormat="1" ht="45.75" hidden="1" thickBot="1" x14ac:dyDescent="0.3">
      <c r="A52" s="532"/>
      <c r="B52" s="537"/>
      <c r="C52" s="298" t="s">
        <v>84</v>
      </c>
      <c r="D52" s="537"/>
      <c r="E52" s="80">
        <v>12</v>
      </c>
      <c r="F52" s="259" t="str">
        <f>VLOOKUP(E52,HONORARIOS!A12:G32,2,0)</f>
        <v>TITULO PROFESIONAL MAS DE SEIS (6) AÑOS DE EXPERIENCIA PROFESIONAL</v>
      </c>
      <c r="G52" s="80">
        <v>0</v>
      </c>
      <c r="H52" s="249">
        <f>VLOOKUP(E52,HONORARIOS!A12:G32,5,0)</f>
        <v>6583522.5</v>
      </c>
      <c r="I52" s="249">
        <f>+H52*G52</f>
        <v>0</v>
      </c>
      <c r="J52" s="260">
        <v>0.41599999999999998</v>
      </c>
      <c r="K52" s="249">
        <f>+I52*J52</f>
        <v>0</v>
      </c>
      <c r="L52" s="261"/>
      <c r="M52" s="262"/>
      <c r="N52" s="263"/>
      <c r="O52" s="262"/>
      <c r="P52" s="263"/>
      <c r="Q52" s="262"/>
      <c r="R52" s="263"/>
      <c r="S52" s="262"/>
      <c r="T52" s="263"/>
      <c r="U52" s="262"/>
      <c r="V52" s="263"/>
      <c r="W52" s="262"/>
      <c r="X52" s="263"/>
      <c r="Y52" s="262"/>
      <c r="Z52" s="263"/>
      <c r="AA52" s="262"/>
      <c r="AB52" s="263"/>
      <c r="AC52" s="262"/>
      <c r="AD52" s="263"/>
      <c r="AE52" s="263"/>
      <c r="AF52" s="299"/>
      <c r="AG52" s="262"/>
      <c r="AH52" s="263"/>
      <c r="AI52" s="251"/>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row>
    <row r="53" spans="1:183" s="86" customFormat="1" ht="15.75" hidden="1" thickBot="1" x14ac:dyDescent="0.3">
      <c r="A53" s="532"/>
      <c r="B53" s="264" t="s">
        <v>70</v>
      </c>
      <c r="C53" s="519"/>
      <c r="D53" s="520"/>
      <c r="E53" s="520"/>
      <c r="F53" s="520"/>
      <c r="G53" s="520"/>
      <c r="H53" s="520"/>
      <c r="I53" s="520"/>
      <c r="J53" s="521"/>
      <c r="K53" s="265">
        <f>SUM(K51:K52)</f>
        <v>0</v>
      </c>
      <c r="L53" s="266" t="s">
        <v>100</v>
      </c>
      <c r="M53" s="267">
        <f>+$K$53*M41</f>
        <v>0</v>
      </c>
      <c r="N53" s="268" t="s">
        <v>100</v>
      </c>
      <c r="O53" s="267">
        <f>+$K$53*O41</f>
        <v>0</v>
      </c>
      <c r="P53" s="268" t="s">
        <v>100</v>
      </c>
      <c r="Q53" s="267">
        <f>+$K$53*Q41</f>
        <v>0</v>
      </c>
      <c r="R53" s="268" t="s">
        <v>100</v>
      </c>
      <c r="S53" s="267">
        <f>+$K$53*S41</f>
        <v>0</v>
      </c>
      <c r="T53" s="268" t="s">
        <v>100</v>
      </c>
      <c r="U53" s="267">
        <f>+$K$53*U41</f>
        <v>0</v>
      </c>
      <c r="V53" s="268" t="s">
        <v>100</v>
      </c>
      <c r="W53" s="267">
        <f>+$K$53*W41</f>
        <v>0</v>
      </c>
      <c r="X53" s="268" t="s">
        <v>100</v>
      </c>
      <c r="Y53" s="267">
        <f>+$K$53*Y41</f>
        <v>0</v>
      </c>
      <c r="Z53" s="268" t="s">
        <v>100</v>
      </c>
      <c r="AA53" s="267">
        <f>+$K$53*AA41</f>
        <v>0</v>
      </c>
      <c r="AB53" s="268" t="s">
        <v>100</v>
      </c>
      <c r="AC53" s="267">
        <f>+$K$53*AC41</f>
        <v>0</v>
      </c>
      <c r="AD53" s="268" t="s">
        <v>100</v>
      </c>
      <c r="AE53" s="300">
        <f>+$K$53*AE41</f>
        <v>0</v>
      </c>
      <c r="AF53" s="266" t="s">
        <v>100</v>
      </c>
      <c r="AG53" s="267">
        <f>+$K$53*AG41</f>
        <v>0</v>
      </c>
      <c r="AH53" s="268" t="s">
        <v>100</v>
      </c>
      <c r="AI53" s="253">
        <f>+$K$53*AI41</f>
        <v>0</v>
      </c>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row>
    <row r="54" spans="1:183" s="86" customFormat="1" ht="30.75" hidden="1" thickBot="1" x14ac:dyDescent="0.3">
      <c r="A54" s="532"/>
      <c r="B54" s="79" t="s">
        <v>95</v>
      </c>
      <c r="C54" s="80" t="s">
        <v>105</v>
      </c>
      <c r="D54" s="525"/>
      <c r="E54" s="526"/>
      <c r="F54" s="526"/>
      <c r="G54" s="526"/>
      <c r="H54" s="526"/>
      <c r="I54" s="526"/>
      <c r="J54" s="527"/>
      <c r="K54" s="249">
        <f>+IF(C54="Consultoria (25%)",K53*25%,0)+IF(C54="Obra (30%)",K53*30%,0)+IF(C54="Directo (20%)",K53*20%,0)+IF(C54="No aplica",0,0)+IF(C54="Directo (10%)",K53*10%,0)</f>
        <v>0</v>
      </c>
      <c r="L54" s="270" t="s">
        <v>104</v>
      </c>
      <c r="M54" s="262">
        <f>+IF(L54="Consultoria (25%)",M53*25%,0)+IF(L54="Obra (30%)",M53*30%,0)+IF(L54="Directo (20%)",M53*20%,0)+IF(L54="No aplica",0,0)+IF(L54="Directo (10%)",M53*10%,0)</f>
        <v>0</v>
      </c>
      <c r="N54" s="271" t="s">
        <v>104</v>
      </c>
      <c r="O54" s="262">
        <f>+IF(N54="Consultoria (25%)",O53*25%,0)+IF(N54="Obra (30%)",O53*30%,0)+IF(N54="Directo (20%)",O53*20%,0)+IF(N54="No aplica",0,0)+IF(N54="Directo (10%)",O53*10%,0)</f>
        <v>0</v>
      </c>
      <c r="P54" s="271" t="s">
        <v>104</v>
      </c>
      <c r="Q54" s="262">
        <f>+IF(P54="Consultoria (25%)",Q53*25%,0)+IF(P54="Obra (30%)",Q53*30%,0)+IF(P54="Directo (20%)",Q53*20%,0)+IF(P54="No aplica",0,0)+IF(P54="Directo (10%)",Q53*10%,0)</f>
        <v>0</v>
      </c>
      <c r="R54" s="271" t="s">
        <v>104</v>
      </c>
      <c r="S54" s="262">
        <f>+IF(R54="Consultoria (25%)",S53*25%,0)+IF(R54="Obra (30%)",S53*30%,0)+IF(R54="Directo (20%)",S53*20%,0)+IF(R54="No aplica",0,0)+IF(R54="Directo (10%)",S53*10%,0)</f>
        <v>0</v>
      </c>
      <c r="T54" s="271" t="s">
        <v>104</v>
      </c>
      <c r="U54" s="262">
        <f>+IF(T54="Consultoria (25%)",U53*25%,0)+IF(T54="Obra (30%)",U53*30%,0)+IF(T54="Directo (20%)",U53*20%,0)+IF(T54="No aplica",0,0)+IF(T54="Directo (10%)",U53*10%,0)</f>
        <v>0</v>
      </c>
      <c r="V54" s="271" t="s">
        <v>104</v>
      </c>
      <c r="W54" s="262">
        <f>+IF(V54="Consultoria (25%)",W53*25%,0)+IF(V54="Obra (30%)",W53*30%,0)+IF(V54="Directo (20%)",W53*20%,0)+IF(V54="No aplica",0,0)+IF(V54="Directo (10%)",W53*10%,0)</f>
        <v>0</v>
      </c>
      <c r="X54" s="271" t="s">
        <v>104</v>
      </c>
      <c r="Y54" s="262">
        <f>+IF(X54="Consultoria (25%)",Y53*25%,0)+IF(X54="Obra (30%)",Y53*30%,0)+IF(X54="Directo (20%)",Y53*20%,0)+IF(X54="No aplica",0,0)+IF(X54="Directo (10%)",Y53*10%,0)</f>
        <v>0</v>
      </c>
      <c r="Z54" s="271" t="s">
        <v>104</v>
      </c>
      <c r="AA54" s="262">
        <f>+IF(Z54="Consultoria (25%)",AA53*25%,0)+IF(Z54="Obra (30%)",AA53*30%,0)+IF(Z54="Directo (20%)",AA53*20%,0)+IF(Z54="No aplica",0,0)+IF(Z54="Directo (10%)",AA53*10%,0)</f>
        <v>0</v>
      </c>
      <c r="AB54" s="271" t="s">
        <v>104</v>
      </c>
      <c r="AC54" s="262">
        <f>+IF(AB54="Consultoria (25%)",AC53*25%,0)+IF(AB54="Obra (30%)",AC53*30%,0)+IF(AB54="Directo (20%)",AC53*20%,0)+IF(AB54="No aplica",0,0)+IF(AB54="Directo (10%)",AC53*10%,0)</f>
        <v>0</v>
      </c>
      <c r="AD54" s="271" t="s">
        <v>104</v>
      </c>
      <c r="AE54" s="263">
        <f>+IF(AD54="Consultoria (25%)",AE53*25%,0)+IF(AD54="Obra (30%)",AE53*30%,0)+IF(AD54="Directo (20%)",AE53*20%,0)+IF(AD54="No aplica",0,0)+IF(AD54="Directo (10%)",AE53*10%,0)</f>
        <v>0</v>
      </c>
      <c r="AF54" s="270" t="s">
        <v>104</v>
      </c>
      <c r="AG54" s="262">
        <f>+IF(AF54="Consultoria (25%)",AG53*25%,0)+IF(AF54="Obra (30%)",AG53*30%,0)+IF(AF54="Directo (20%)",AG53*20%,0)+IF(AF54="No aplica",0,0)+IF(AF54="Directo (10%)",AG53*10%,0)</f>
        <v>0</v>
      </c>
      <c r="AH54" s="271" t="s">
        <v>104</v>
      </c>
      <c r="AI54" s="251">
        <f>+IF(AH54="Consultoria (25%)",AI53*25%,0)+IF(AH54="Obra (30%)",AI53*30%,0)+IF(AH54="Directo (20%)",AI53*20%,0)+IF(AH54="No aplica",0,0)+IF(AH54="Directo (10%)",AI53*10%,0)</f>
        <v>0</v>
      </c>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row>
    <row r="55" spans="1:183" s="86" customFormat="1" ht="30.75" hidden="1" thickBot="1" x14ac:dyDescent="0.3">
      <c r="A55" s="532"/>
      <c r="B55" s="79" t="s">
        <v>91</v>
      </c>
      <c r="C55" s="80" t="s">
        <v>94</v>
      </c>
      <c r="D55" s="519" t="s">
        <v>106</v>
      </c>
      <c r="E55" s="520"/>
      <c r="F55" s="520"/>
      <c r="G55" s="520"/>
      <c r="H55" s="520"/>
      <c r="I55" s="520"/>
      <c r="J55" s="521"/>
      <c r="K55" s="272">
        <f>+IF(C55="si",K53*10%,0)</f>
        <v>0</v>
      </c>
      <c r="L55" s="270" t="s">
        <v>69</v>
      </c>
      <c r="M55" s="262">
        <f>+IF(L55="si",M53*10%,0)</f>
        <v>0</v>
      </c>
      <c r="N55" s="271" t="s">
        <v>69</v>
      </c>
      <c r="O55" s="262">
        <f>+IF(N55="si",O53*10%,0)</f>
        <v>0</v>
      </c>
      <c r="P55" s="271" t="s">
        <v>69</v>
      </c>
      <c r="Q55" s="262">
        <f>+IF(P55="si",Q53*10%,0)</f>
        <v>0</v>
      </c>
      <c r="R55" s="271" t="s">
        <v>69</v>
      </c>
      <c r="S55" s="262">
        <f>+IF(R55="si",S53*10%,0)</f>
        <v>0</v>
      </c>
      <c r="T55" s="271" t="s">
        <v>69</v>
      </c>
      <c r="U55" s="262">
        <f>+IF(T55="si",U53*10%,0)</f>
        <v>0</v>
      </c>
      <c r="V55" s="271" t="s">
        <v>69</v>
      </c>
      <c r="W55" s="262">
        <f>+IF(V55="si",W53*10%,0)</f>
        <v>0</v>
      </c>
      <c r="X55" s="271" t="s">
        <v>69</v>
      </c>
      <c r="Y55" s="262">
        <f>+IF(X55="si",Y53*10%,0)</f>
        <v>0</v>
      </c>
      <c r="Z55" s="271" t="s">
        <v>69</v>
      </c>
      <c r="AA55" s="262">
        <f>+IF(Z55="si",AA53*10%,0)</f>
        <v>0</v>
      </c>
      <c r="AB55" s="271" t="s">
        <v>69</v>
      </c>
      <c r="AC55" s="262">
        <f>+IF(AB55="si",AC53*10%,0)</f>
        <v>0</v>
      </c>
      <c r="AD55" s="271" t="s">
        <v>69</v>
      </c>
      <c r="AE55" s="263">
        <f>+IF(AD55="si",AE53*10%,0)</f>
        <v>0</v>
      </c>
      <c r="AF55" s="270" t="s">
        <v>69</v>
      </c>
      <c r="AG55" s="262">
        <f>+IF(AF55="si",AG53*10%,0)</f>
        <v>0</v>
      </c>
      <c r="AH55" s="271" t="s">
        <v>69</v>
      </c>
      <c r="AI55" s="251">
        <f>+IF(AH55="si",AI53*10%,0)</f>
        <v>0</v>
      </c>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row>
    <row r="56" spans="1:183" s="86" customFormat="1" ht="30.75" hidden="1" thickBot="1" x14ac:dyDescent="0.3">
      <c r="A56" s="532"/>
      <c r="B56" s="79" t="s">
        <v>92</v>
      </c>
      <c r="C56" s="80" t="s">
        <v>94</v>
      </c>
      <c r="D56" s="519"/>
      <c r="E56" s="520"/>
      <c r="F56" s="520"/>
      <c r="G56" s="520"/>
      <c r="H56" s="520"/>
      <c r="I56" s="520"/>
      <c r="J56" s="521"/>
      <c r="K56" s="272">
        <f>+IF(C56="si",K53*7%,0)</f>
        <v>0</v>
      </c>
      <c r="L56" s="270" t="s">
        <v>69</v>
      </c>
      <c r="M56" s="262">
        <f>+IF(L56="si",M53*7%,0)</f>
        <v>0</v>
      </c>
      <c r="N56" s="271" t="s">
        <v>69</v>
      </c>
      <c r="O56" s="262">
        <f>+IF(N56="si",O53*7%,0)</f>
        <v>0</v>
      </c>
      <c r="P56" s="271" t="s">
        <v>69</v>
      </c>
      <c r="Q56" s="262">
        <f>+IF(P56="si",Q53*7%,0)</f>
        <v>0</v>
      </c>
      <c r="R56" s="271" t="s">
        <v>69</v>
      </c>
      <c r="S56" s="262">
        <f>+IF(R56="si",S53*7%,0)</f>
        <v>0</v>
      </c>
      <c r="T56" s="271" t="s">
        <v>69</v>
      </c>
      <c r="U56" s="262">
        <f>+IF(T56="si",U53*7%,0)</f>
        <v>0</v>
      </c>
      <c r="V56" s="271" t="s">
        <v>69</v>
      </c>
      <c r="W56" s="262">
        <f>+IF(V56="si",W53*7%,0)</f>
        <v>0</v>
      </c>
      <c r="X56" s="271" t="s">
        <v>69</v>
      </c>
      <c r="Y56" s="262">
        <f>+IF(X56="si",Y53*7%,0)</f>
        <v>0</v>
      </c>
      <c r="Z56" s="271" t="s">
        <v>69</v>
      </c>
      <c r="AA56" s="262">
        <f>+IF(Z56="si",AA53*7%,0)</f>
        <v>0</v>
      </c>
      <c r="AB56" s="271" t="s">
        <v>69</v>
      </c>
      <c r="AC56" s="262">
        <f>+IF(AB56="si",AC53*7%,0)</f>
        <v>0</v>
      </c>
      <c r="AD56" s="271" t="s">
        <v>69</v>
      </c>
      <c r="AE56" s="263">
        <f>+IF(AD56="si",AE53*7%,0)</f>
        <v>0</v>
      </c>
      <c r="AF56" s="270" t="s">
        <v>69</v>
      </c>
      <c r="AG56" s="262">
        <f>+IF(AF56="si",AG53*7%,0)</f>
        <v>0</v>
      </c>
      <c r="AH56" s="271" t="s">
        <v>69</v>
      </c>
      <c r="AI56" s="251">
        <f>+IF(AH56="si",AI53*7%,0)</f>
        <v>0</v>
      </c>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row>
    <row r="57" spans="1:183" s="86" customFormat="1" ht="15.75" hidden="1" thickBot="1" x14ac:dyDescent="0.3">
      <c r="A57" s="533"/>
      <c r="B57" s="79" t="s">
        <v>93</v>
      </c>
      <c r="C57" s="80" t="s">
        <v>94</v>
      </c>
      <c r="D57" s="519"/>
      <c r="E57" s="520"/>
      <c r="F57" s="520"/>
      <c r="G57" s="520"/>
      <c r="H57" s="520"/>
      <c r="I57" s="520"/>
      <c r="J57" s="521"/>
      <c r="K57" s="249">
        <f>+IF(C57="si",K53*5%,0)</f>
        <v>0</v>
      </c>
      <c r="L57" s="270" t="s">
        <v>69</v>
      </c>
      <c r="M57" s="262">
        <f>+IF(L57="si",M53*5%,0)</f>
        <v>0</v>
      </c>
      <c r="N57" s="271" t="s">
        <v>69</v>
      </c>
      <c r="O57" s="262">
        <f>+IF(N57="si",O53*5%,0)</f>
        <v>0</v>
      </c>
      <c r="P57" s="271" t="s">
        <v>69</v>
      </c>
      <c r="Q57" s="262">
        <f>+IF(P57="si",Q53*5%,0)</f>
        <v>0</v>
      </c>
      <c r="R57" s="271" t="s">
        <v>69</v>
      </c>
      <c r="S57" s="262">
        <f>+IF(R57="si",S53*5%,0)</f>
        <v>0</v>
      </c>
      <c r="T57" s="271" t="s">
        <v>69</v>
      </c>
      <c r="U57" s="262">
        <f>+IF(T57="si",U53*5%,0)</f>
        <v>0</v>
      </c>
      <c r="V57" s="271" t="s">
        <v>69</v>
      </c>
      <c r="W57" s="262">
        <f>+IF(V57="si",W53*5%,0)</f>
        <v>0</v>
      </c>
      <c r="X57" s="271" t="s">
        <v>69</v>
      </c>
      <c r="Y57" s="262">
        <f>+IF(X57="si",Y53*5%,0)</f>
        <v>0</v>
      </c>
      <c r="Z57" s="271" t="s">
        <v>69</v>
      </c>
      <c r="AA57" s="262">
        <f>+IF(Z57="si",AA53*5%,0)</f>
        <v>0</v>
      </c>
      <c r="AB57" s="271" t="s">
        <v>69</v>
      </c>
      <c r="AC57" s="262">
        <f>+IF(AB57="si",AC53*5%,0)</f>
        <v>0</v>
      </c>
      <c r="AD57" s="271" t="s">
        <v>69</v>
      </c>
      <c r="AE57" s="263">
        <f>+IF(AD57="si",AE53*5%,0)</f>
        <v>0</v>
      </c>
      <c r="AF57" s="270" t="s">
        <v>69</v>
      </c>
      <c r="AG57" s="262">
        <f>+IF(AF57="si",AG53*5%,0)</f>
        <v>0</v>
      </c>
      <c r="AH57" s="271" t="s">
        <v>69</v>
      </c>
      <c r="AI57" s="251">
        <f>+IF(AH57="si",AI53*5%,0)</f>
        <v>0</v>
      </c>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row>
    <row r="58" spans="1:183" s="86" customFormat="1" ht="15.75" hidden="1" thickBot="1" x14ac:dyDescent="0.3">
      <c r="A58" s="528" t="s">
        <v>99</v>
      </c>
      <c r="B58" s="529"/>
      <c r="C58" s="529"/>
      <c r="D58" s="529"/>
      <c r="E58" s="529"/>
      <c r="F58" s="529"/>
      <c r="G58" s="529"/>
      <c r="H58" s="529"/>
      <c r="I58" s="529"/>
      <c r="J58" s="530"/>
      <c r="K58" s="301">
        <f>SUM(K53:K57)</f>
        <v>0</v>
      </c>
      <c r="L58" s="292"/>
      <c r="M58" s="293">
        <f>SUM(M53:M57)</f>
        <v>0</v>
      </c>
      <c r="N58" s="294"/>
      <c r="O58" s="293">
        <f>SUM(O53:O57)</f>
        <v>0</v>
      </c>
      <c r="P58" s="294"/>
      <c r="Q58" s="293">
        <f>SUM(Q53:Q57)</f>
        <v>0</v>
      </c>
      <c r="R58" s="294"/>
      <c r="S58" s="293">
        <f>SUM(S53:S57)</f>
        <v>0</v>
      </c>
      <c r="T58" s="294"/>
      <c r="U58" s="293">
        <f>SUM(U53:U57)</f>
        <v>0</v>
      </c>
      <c r="V58" s="294"/>
      <c r="W58" s="293">
        <f>SUM(W53:W57)</f>
        <v>0</v>
      </c>
      <c r="X58" s="294"/>
      <c r="Y58" s="293">
        <f>SUM(Y53:Y57)</f>
        <v>0</v>
      </c>
      <c r="Z58" s="294"/>
      <c r="AA58" s="293">
        <f>SUM(AA53:AA57)</f>
        <v>0</v>
      </c>
      <c r="AB58" s="294"/>
      <c r="AC58" s="293">
        <f>SUM(AC53:AC57)</f>
        <v>0</v>
      </c>
      <c r="AD58" s="294"/>
      <c r="AE58" s="302">
        <f>SUM(AE53:AE57)</f>
        <v>0</v>
      </c>
      <c r="AF58" s="292"/>
      <c r="AG58" s="293">
        <f>SUM(AG53:AG57)</f>
        <v>0</v>
      </c>
      <c r="AH58" s="294"/>
      <c r="AI58" s="250">
        <f>SUM(AI53:AI57)</f>
        <v>0</v>
      </c>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row>
    <row r="59" spans="1:183" s="86" customFormat="1" ht="45" hidden="1" customHeight="1" thickBot="1" x14ac:dyDescent="0.3">
      <c r="A59" s="531" t="s">
        <v>47</v>
      </c>
      <c r="B59" s="536" t="s">
        <v>12</v>
      </c>
      <c r="C59" s="303" t="s">
        <v>86</v>
      </c>
      <c r="D59" s="536">
        <v>5</v>
      </c>
      <c r="E59" s="80">
        <v>10</v>
      </c>
      <c r="F59" s="95" t="str">
        <f>VLOOKUP(E59,HONORARIOS!A12:G32,2,0)</f>
        <v>TITULO PROFESIONAL DESDE UNO (1) HASTA TRES (3) AÑOS DE EXPERIENCIA PROFESIONAL</v>
      </c>
      <c r="G59" s="80">
        <v>0</v>
      </c>
      <c r="H59" s="249">
        <f>VLOOKUP(E59,HONORARIOS!A5:G25,5,0)</f>
        <v>4827916.5</v>
      </c>
      <c r="I59" s="249">
        <f>+H59*G59</f>
        <v>0</v>
      </c>
      <c r="J59" s="260">
        <v>0.41599999999999998</v>
      </c>
      <c r="K59" s="249">
        <f>+I59*J59</f>
        <v>0</v>
      </c>
      <c r="L59" s="261"/>
      <c r="M59" s="262"/>
      <c r="N59" s="263"/>
      <c r="O59" s="262"/>
      <c r="P59" s="263"/>
      <c r="Q59" s="262"/>
      <c r="R59" s="263"/>
      <c r="S59" s="262"/>
      <c r="T59" s="263"/>
      <c r="U59" s="262"/>
      <c r="V59" s="263"/>
      <c r="W59" s="262"/>
      <c r="X59" s="263"/>
      <c r="Y59" s="262"/>
      <c r="Z59" s="263"/>
      <c r="AA59" s="262"/>
      <c r="AB59" s="263"/>
      <c r="AC59" s="262"/>
      <c r="AD59" s="263"/>
      <c r="AE59" s="262"/>
      <c r="AF59" s="263"/>
      <c r="AG59" s="262"/>
      <c r="AH59" s="263"/>
      <c r="AI59" s="251"/>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row>
    <row r="60" spans="1:183" s="86" customFormat="1" ht="60.75" hidden="1" thickBot="1" x14ac:dyDescent="0.3">
      <c r="A60" s="532"/>
      <c r="B60" s="537"/>
      <c r="C60" s="94" t="s">
        <v>87</v>
      </c>
      <c r="D60" s="537"/>
      <c r="E60" s="80">
        <v>13</v>
      </c>
      <c r="F60" s="94" t="str">
        <f>VLOOKUP(E60,HONORARIOS!A13:G33,2,0)</f>
        <v>TITULO PROFESIONAL Y TITULO DE POSGRADO DESDE UNO (1) HASTA TRES (3) AÑOS DE EXPERIENCIA PROFESIONAL</v>
      </c>
      <c r="G60" s="80">
        <v>0</v>
      </c>
      <c r="H60" s="249">
        <f>VLOOKUP(E60,HONORARIOS!A6:G26,5,0)</f>
        <v>7022424</v>
      </c>
      <c r="I60" s="249">
        <f>+H60*G60</f>
        <v>0</v>
      </c>
      <c r="J60" s="260">
        <v>0.83</v>
      </c>
      <c r="K60" s="249">
        <f>+I60*J60</f>
        <v>0</v>
      </c>
      <c r="L60" s="261"/>
      <c r="M60" s="262"/>
      <c r="N60" s="263"/>
      <c r="O60" s="262"/>
      <c r="P60" s="263"/>
      <c r="Q60" s="262"/>
      <c r="R60" s="263"/>
      <c r="S60" s="262"/>
      <c r="T60" s="263"/>
      <c r="U60" s="262"/>
      <c r="V60" s="263"/>
      <c r="W60" s="262"/>
      <c r="X60" s="263"/>
      <c r="Y60" s="262"/>
      <c r="Z60" s="263"/>
      <c r="AA60" s="262"/>
      <c r="AB60" s="263"/>
      <c r="AC60" s="262"/>
      <c r="AD60" s="263"/>
      <c r="AE60" s="262"/>
      <c r="AF60" s="263"/>
      <c r="AG60" s="262"/>
      <c r="AH60" s="263"/>
      <c r="AI60" s="251"/>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row>
    <row r="61" spans="1:183" s="86" customFormat="1" ht="15.75" hidden="1" thickBot="1" x14ac:dyDescent="0.3">
      <c r="A61" s="532"/>
      <c r="B61" s="264" t="s">
        <v>70</v>
      </c>
      <c r="C61" s="519"/>
      <c r="D61" s="520"/>
      <c r="E61" s="520"/>
      <c r="F61" s="520"/>
      <c r="G61" s="520"/>
      <c r="H61" s="520"/>
      <c r="I61" s="520"/>
      <c r="J61" s="521"/>
      <c r="K61" s="265">
        <f>SUM(K59:K60)</f>
        <v>0</v>
      </c>
      <c r="L61" s="266" t="s">
        <v>100</v>
      </c>
      <c r="M61" s="267">
        <f>+$K$61*M41</f>
        <v>0</v>
      </c>
      <c r="N61" s="268" t="s">
        <v>100</v>
      </c>
      <c r="O61" s="267">
        <f>+$K$61*O41</f>
        <v>0</v>
      </c>
      <c r="P61" s="268" t="s">
        <v>100</v>
      </c>
      <c r="Q61" s="267">
        <f>+$K$61*Q41</f>
        <v>0</v>
      </c>
      <c r="R61" s="268" t="s">
        <v>100</v>
      </c>
      <c r="S61" s="267">
        <f>+$K$61*S41</f>
        <v>0</v>
      </c>
      <c r="T61" s="268" t="s">
        <v>100</v>
      </c>
      <c r="U61" s="267">
        <f>+$K$61*U41</f>
        <v>0</v>
      </c>
      <c r="V61" s="268" t="s">
        <v>100</v>
      </c>
      <c r="W61" s="267">
        <f>+$K$61*W41</f>
        <v>0</v>
      </c>
      <c r="X61" s="268" t="s">
        <v>100</v>
      </c>
      <c r="Y61" s="267">
        <f>+$K$61*Y41</f>
        <v>0</v>
      </c>
      <c r="Z61" s="268" t="s">
        <v>100</v>
      </c>
      <c r="AA61" s="267">
        <f>+$K$61*AA41</f>
        <v>0</v>
      </c>
      <c r="AB61" s="268" t="s">
        <v>100</v>
      </c>
      <c r="AC61" s="267">
        <f>+$K$61*AC41</f>
        <v>0</v>
      </c>
      <c r="AD61" s="268" t="s">
        <v>100</v>
      </c>
      <c r="AE61" s="267">
        <f>+$K$61*AE41</f>
        <v>0</v>
      </c>
      <c r="AF61" s="268" t="s">
        <v>100</v>
      </c>
      <c r="AG61" s="267">
        <f>+$K$61*AG41</f>
        <v>0</v>
      </c>
      <c r="AH61" s="268" t="s">
        <v>100</v>
      </c>
      <c r="AI61" s="253">
        <f>+$K$61*AI41</f>
        <v>0</v>
      </c>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row>
    <row r="62" spans="1:183" s="86" customFormat="1" ht="30.75" hidden="1" thickBot="1" x14ac:dyDescent="0.3">
      <c r="A62" s="532"/>
      <c r="B62" s="79" t="s">
        <v>95</v>
      </c>
      <c r="C62" s="80" t="s">
        <v>97</v>
      </c>
      <c r="D62" s="525"/>
      <c r="E62" s="526"/>
      <c r="F62" s="526"/>
      <c r="G62" s="526"/>
      <c r="H62" s="526"/>
      <c r="I62" s="526"/>
      <c r="J62" s="527"/>
      <c r="K62" s="249">
        <f>+IF(C62="Consultoria (25%)",K61*25%,0)+IF(C62="Obra (30%)",K61*30%,0)+IF(C62="Directo (20%)",K61*20%,0)+IF(C62="No aplica",0,0)+IF(C62="Directo (10%)",K61*10%,0)</f>
        <v>0</v>
      </c>
      <c r="L62" s="270" t="s">
        <v>104</v>
      </c>
      <c r="M62" s="262">
        <f>+IF(L62="Consultoria (25%)",M61*25%,0)+IF(L62="Obra (30%)",M61*30%,0)+IF(L62="Directo (20%)",M61*20%,0)+IF(L62="No aplica",0,0)+IF(L62="Directo (10%)",M61*10%,0)</f>
        <v>0</v>
      </c>
      <c r="N62" s="271" t="s">
        <v>104</v>
      </c>
      <c r="O62" s="262">
        <f>+IF(N62="Consultoria (25%)",O61*25%,0)+IF(N62="Obra (30%)",O61*30%,0)+IF(N62="Directo (20%)",O61*20%,0)+IF(N62="No aplica",0,0)+IF(N62="Directo (10%)",O61*10%,0)</f>
        <v>0</v>
      </c>
      <c r="P62" s="271" t="s">
        <v>104</v>
      </c>
      <c r="Q62" s="262">
        <f>+IF(P62="Consultoria (25%)",Q61*25%,0)+IF(P62="Obra (30%)",Q61*30%,0)+IF(P62="Directo (20%)",Q61*20%,0)+IF(P62="No aplica",0,0)+IF(P62="Directo (10%)",Q61*10%,0)</f>
        <v>0</v>
      </c>
      <c r="R62" s="271" t="s">
        <v>104</v>
      </c>
      <c r="S62" s="262">
        <f>+IF(R62="Consultoria (25%)",S61*25%,0)+IF(R62="Obra (30%)",S61*30%,0)+IF(R62="Directo (20%)",S61*20%,0)+IF(R62="No aplica",0,0)+IF(R62="Directo (10%)",S61*10%,0)</f>
        <v>0</v>
      </c>
      <c r="T62" s="271" t="s">
        <v>104</v>
      </c>
      <c r="U62" s="262">
        <f>+IF(T62="Consultoria (25%)",U61*25%,0)+IF(T62="Obra (30%)",U61*30%,0)+IF(T62="Directo (20%)",U61*20%,0)+IF(T62="No aplica",0,0)+IF(T62="Directo (10%)",U61*10%,0)</f>
        <v>0</v>
      </c>
      <c r="V62" s="271" t="s">
        <v>104</v>
      </c>
      <c r="W62" s="262">
        <f>+IF(V62="Consultoria (25%)",W61*25%,0)+IF(V62="Obra (30%)",W61*30%,0)+IF(V62="Directo (20%)",W61*20%,0)+IF(V62="No aplica",0,0)+IF(V62="Directo (10%)",W61*10%,0)</f>
        <v>0</v>
      </c>
      <c r="X62" s="271" t="s">
        <v>104</v>
      </c>
      <c r="Y62" s="262">
        <f>+IF(X62="Consultoria (25%)",Y61*25%,0)+IF(X62="Obra (30%)",Y61*30%,0)+IF(X62="Directo (20%)",Y61*20%,0)+IF(X62="No aplica",0,0)+IF(X62="Directo (10%)",Y61*10%,0)</f>
        <v>0</v>
      </c>
      <c r="Z62" s="271" t="s">
        <v>104</v>
      </c>
      <c r="AA62" s="262">
        <f>+IF(Z62="Consultoria (25%)",AA61*25%,0)+IF(Z62="Obra (30%)",AA61*30%,0)+IF(Z62="Directo (20%)",AA61*20%,0)+IF(Z62="No aplica",0,0)+IF(Z62="Directo (10%)",AA61*10%,0)</f>
        <v>0</v>
      </c>
      <c r="AB62" s="271" t="s">
        <v>104</v>
      </c>
      <c r="AC62" s="262">
        <f>+IF(AB62="Consultoria (25%)",AC61*25%,0)+IF(AB62="Obra (30%)",AC61*30%,0)+IF(AB62="Directo (20%)",AC61*20%,0)+IF(AB62="No aplica",0,0)+IF(AB62="Directo (10%)",AC61*10%,0)</f>
        <v>0</v>
      </c>
      <c r="AD62" s="271" t="s">
        <v>104</v>
      </c>
      <c r="AE62" s="262">
        <f>+IF(AD62="Consultoria (25%)",AE61*25%,0)+IF(AD62="Obra (30%)",AE61*30%,0)+IF(AD62="Directo (20%)",AE61*20%,0)+IF(AD62="No aplica",0,0)+IF(AD62="Directo (10%)",AE61*10%,0)</f>
        <v>0</v>
      </c>
      <c r="AF62" s="271" t="s">
        <v>104</v>
      </c>
      <c r="AG62" s="262">
        <f>+IF(AF62="Consultoria (25%)",AG61*25%,0)+IF(AF62="Obra (30%)",AG61*30%,0)+IF(AF62="Directo (20%)",AG61*20%,0)+IF(AF62="No aplica",0,0)+IF(AF62="Directo (10%)",AG61*10%,0)</f>
        <v>0</v>
      </c>
      <c r="AH62" s="271" t="s">
        <v>104</v>
      </c>
      <c r="AI62" s="251">
        <f>+IF(AH62="Consultoria (25%)",AI61*25%,0)+IF(AH62="Obra (30%)",AI61*30%,0)+IF(AH62="Directo (20%)",AI61*20%,0)+IF(AH62="No aplica",0,0)+IF(AH62="Directo (10%)",AI61*10%,0)</f>
        <v>0</v>
      </c>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row>
    <row r="63" spans="1:183" s="86" customFormat="1" ht="30.75" hidden="1" thickBot="1" x14ac:dyDescent="0.3">
      <c r="A63" s="532"/>
      <c r="B63" s="79" t="s">
        <v>91</v>
      </c>
      <c r="C63" s="80" t="s">
        <v>94</v>
      </c>
      <c r="D63" s="519" t="s">
        <v>106</v>
      </c>
      <c r="E63" s="520"/>
      <c r="F63" s="520"/>
      <c r="G63" s="520"/>
      <c r="H63" s="520"/>
      <c r="I63" s="520"/>
      <c r="J63" s="521"/>
      <c r="K63" s="272">
        <f>+IF(C63="si",K61*10%,0)</f>
        <v>0</v>
      </c>
      <c r="L63" s="270" t="s">
        <v>69</v>
      </c>
      <c r="M63" s="262">
        <f>+IF(L63="si",M61*10%,0)</f>
        <v>0</v>
      </c>
      <c r="N63" s="271" t="s">
        <v>69</v>
      </c>
      <c r="O63" s="262">
        <f>+IF(N63="si",O61*10%,0)</f>
        <v>0</v>
      </c>
      <c r="P63" s="271" t="s">
        <v>69</v>
      </c>
      <c r="Q63" s="262">
        <f>+IF(P63="si",Q61*10%,0)</f>
        <v>0</v>
      </c>
      <c r="R63" s="271" t="s">
        <v>69</v>
      </c>
      <c r="S63" s="262">
        <f>+IF(R63="si",S61*10%,0)</f>
        <v>0</v>
      </c>
      <c r="T63" s="271" t="s">
        <v>69</v>
      </c>
      <c r="U63" s="262">
        <f>+IF(T63="si",U61*10%,0)</f>
        <v>0</v>
      </c>
      <c r="V63" s="271" t="s">
        <v>69</v>
      </c>
      <c r="W63" s="262">
        <f>+IF(V63="si",W61*10%,0)</f>
        <v>0</v>
      </c>
      <c r="X63" s="271" t="s">
        <v>69</v>
      </c>
      <c r="Y63" s="262">
        <f>+IF(X63="si",Y61*10%,0)</f>
        <v>0</v>
      </c>
      <c r="Z63" s="271" t="s">
        <v>69</v>
      </c>
      <c r="AA63" s="262">
        <f>+IF(Z63="si",AA61*10%,0)</f>
        <v>0</v>
      </c>
      <c r="AB63" s="271" t="s">
        <v>69</v>
      </c>
      <c r="AC63" s="262">
        <f>+IF(AB63="si",AC61*10%,0)</f>
        <v>0</v>
      </c>
      <c r="AD63" s="271" t="s">
        <v>69</v>
      </c>
      <c r="AE63" s="262">
        <f>+IF(AD63="si",AE61*10%,0)</f>
        <v>0</v>
      </c>
      <c r="AF63" s="271" t="s">
        <v>69</v>
      </c>
      <c r="AG63" s="262">
        <f>+IF(AF63="si",AG61*10%,0)</f>
        <v>0</v>
      </c>
      <c r="AH63" s="271" t="s">
        <v>69</v>
      </c>
      <c r="AI63" s="251">
        <f>+IF(AH63="si",AI61*10%,0)</f>
        <v>0</v>
      </c>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row>
    <row r="64" spans="1:183" s="86" customFormat="1" ht="30.75" hidden="1" thickBot="1" x14ac:dyDescent="0.3">
      <c r="A64" s="532"/>
      <c r="B64" s="79" t="s">
        <v>92</v>
      </c>
      <c r="C64" s="80" t="s">
        <v>94</v>
      </c>
      <c r="D64" s="519"/>
      <c r="E64" s="520"/>
      <c r="F64" s="520"/>
      <c r="G64" s="520"/>
      <c r="H64" s="520"/>
      <c r="I64" s="520"/>
      <c r="J64" s="521"/>
      <c r="K64" s="272">
        <f>+IF(C64="si",K61*7%,0)</f>
        <v>0</v>
      </c>
      <c r="L64" s="270" t="s">
        <v>69</v>
      </c>
      <c r="M64" s="262">
        <f>+IF(L64="si",M61*7%,0)</f>
        <v>0</v>
      </c>
      <c r="N64" s="271" t="s">
        <v>69</v>
      </c>
      <c r="O64" s="262">
        <f>+IF(N64="si",O61*7%,0)</f>
        <v>0</v>
      </c>
      <c r="P64" s="271" t="s">
        <v>69</v>
      </c>
      <c r="Q64" s="262">
        <f>+IF(P64="si",Q61*7%,0)</f>
        <v>0</v>
      </c>
      <c r="R64" s="271" t="s">
        <v>69</v>
      </c>
      <c r="S64" s="262">
        <f>+IF(R64="si",S61*7%,0)</f>
        <v>0</v>
      </c>
      <c r="T64" s="271" t="s">
        <v>69</v>
      </c>
      <c r="U64" s="262">
        <f>+IF(T64="si",U61*7%,0)</f>
        <v>0</v>
      </c>
      <c r="V64" s="271" t="s">
        <v>69</v>
      </c>
      <c r="W64" s="262">
        <f>+IF(V64="si",W61*7%,0)</f>
        <v>0</v>
      </c>
      <c r="X64" s="271" t="s">
        <v>69</v>
      </c>
      <c r="Y64" s="262">
        <f>+IF(X64="si",Y61*7%,0)</f>
        <v>0</v>
      </c>
      <c r="Z64" s="271" t="s">
        <v>69</v>
      </c>
      <c r="AA64" s="262">
        <f>+IF(Z64="si",AA61*7%,0)</f>
        <v>0</v>
      </c>
      <c r="AB64" s="271" t="s">
        <v>69</v>
      </c>
      <c r="AC64" s="262">
        <f>+IF(AB64="si",AC61*7%,0)</f>
        <v>0</v>
      </c>
      <c r="AD64" s="271" t="s">
        <v>69</v>
      </c>
      <c r="AE64" s="262">
        <f>+IF(AD64="si",AE61*7%,0)</f>
        <v>0</v>
      </c>
      <c r="AF64" s="271" t="s">
        <v>69</v>
      </c>
      <c r="AG64" s="262">
        <f>+IF(AF64="si",AG61*7%,0)</f>
        <v>0</v>
      </c>
      <c r="AH64" s="271" t="s">
        <v>69</v>
      </c>
      <c r="AI64" s="251">
        <f>+IF(AH64="si",AI61*7%,0)</f>
        <v>0</v>
      </c>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row>
    <row r="65" spans="1:183" s="86" customFormat="1" ht="21.75" hidden="1" customHeight="1" thickBot="1" x14ac:dyDescent="0.3">
      <c r="A65" s="533"/>
      <c r="B65" s="79" t="s">
        <v>93</v>
      </c>
      <c r="C65" s="80" t="s">
        <v>94</v>
      </c>
      <c r="D65" s="519"/>
      <c r="E65" s="520"/>
      <c r="F65" s="520"/>
      <c r="G65" s="520"/>
      <c r="H65" s="520"/>
      <c r="I65" s="520"/>
      <c r="J65" s="521"/>
      <c r="K65" s="249">
        <f>+IF(C65="si",K61*5%,0)</f>
        <v>0</v>
      </c>
      <c r="L65" s="270" t="s">
        <v>69</v>
      </c>
      <c r="M65" s="262">
        <f>+IF(L65="si",M61*5%,0)</f>
        <v>0</v>
      </c>
      <c r="N65" s="271" t="s">
        <v>69</v>
      </c>
      <c r="O65" s="262">
        <f>+IF(N65="si",O61*5%,0)</f>
        <v>0</v>
      </c>
      <c r="P65" s="271" t="s">
        <v>69</v>
      </c>
      <c r="Q65" s="262">
        <f>+IF(P65="si",Q61*5%,0)</f>
        <v>0</v>
      </c>
      <c r="R65" s="271" t="s">
        <v>69</v>
      </c>
      <c r="S65" s="262">
        <f>+IF(R65="si",S61*5%,0)</f>
        <v>0</v>
      </c>
      <c r="T65" s="271" t="s">
        <v>69</v>
      </c>
      <c r="U65" s="262">
        <f>+IF(T65="si",U61*5%,0)</f>
        <v>0</v>
      </c>
      <c r="V65" s="271" t="s">
        <v>69</v>
      </c>
      <c r="W65" s="262">
        <f>+IF(V65="si",W61*5%,0)</f>
        <v>0</v>
      </c>
      <c r="X65" s="271" t="s">
        <v>69</v>
      </c>
      <c r="Y65" s="262">
        <f>+IF(X65="si",Y61*5%,0)</f>
        <v>0</v>
      </c>
      <c r="Z65" s="271" t="s">
        <v>69</v>
      </c>
      <c r="AA65" s="262">
        <f>+IF(Z65="si",AA61*5%,0)</f>
        <v>0</v>
      </c>
      <c r="AB65" s="271" t="s">
        <v>69</v>
      </c>
      <c r="AC65" s="262">
        <f>+IF(AB65="si",AC61*5%,0)</f>
        <v>0</v>
      </c>
      <c r="AD65" s="271" t="s">
        <v>69</v>
      </c>
      <c r="AE65" s="262">
        <f>+IF(AD65="si",AE61*5%,0)</f>
        <v>0</v>
      </c>
      <c r="AF65" s="271" t="s">
        <v>69</v>
      </c>
      <c r="AG65" s="262">
        <f>+IF(AF65="si",AG61*5%,0)</f>
        <v>0</v>
      </c>
      <c r="AH65" s="271" t="s">
        <v>69</v>
      </c>
      <c r="AI65" s="251">
        <f>+IF(AH65="si",AI61*5%,0)</f>
        <v>0</v>
      </c>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row>
    <row r="66" spans="1:183" s="86" customFormat="1" ht="15.75" hidden="1" thickBot="1" x14ac:dyDescent="0.3">
      <c r="A66" s="528" t="s">
        <v>99</v>
      </c>
      <c r="B66" s="529"/>
      <c r="C66" s="529"/>
      <c r="D66" s="529"/>
      <c r="E66" s="529"/>
      <c r="F66" s="529"/>
      <c r="G66" s="529"/>
      <c r="H66" s="529"/>
      <c r="I66" s="529"/>
      <c r="J66" s="530"/>
      <c r="K66" s="304">
        <f>SUM(K61:K65)</f>
        <v>0</v>
      </c>
      <c r="L66" s="292"/>
      <c r="M66" s="293">
        <f>SUM(M61:M65)</f>
        <v>0</v>
      </c>
      <c r="N66" s="294"/>
      <c r="O66" s="293">
        <f>SUM(O61:O65)</f>
        <v>0</v>
      </c>
      <c r="P66" s="294"/>
      <c r="Q66" s="293">
        <f>SUM(Q61:Q65)</f>
        <v>0</v>
      </c>
      <c r="R66" s="294"/>
      <c r="S66" s="293">
        <f>SUM(S61:S65)</f>
        <v>0</v>
      </c>
      <c r="T66" s="294"/>
      <c r="U66" s="293">
        <f>SUM(U61:U65)</f>
        <v>0</v>
      </c>
      <c r="V66" s="294"/>
      <c r="W66" s="293">
        <f>SUM(W61:W65)</f>
        <v>0</v>
      </c>
      <c r="X66" s="294"/>
      <c r="Y66" s="293">
        <f>SUM(Y61:Y65)</f>
        <v>0</v>
      </c>
      <c r="Z66" s="294"/>
      <c r="AA66" s="293">
        <f>SUM(AA61:AA65)</f>
        <v>0</v>
      </c>
      <c r="AB66" s="294"/>
      <c r="AC66" s="293">
        <f>SUM(AC61:AC65)</f>
        <v>0</v>
      </c>
      <c r="AD66" s="294"/>
      <c r="AE66" s="293">
        <f>SUM(AE61:AE65)</f>
        <v>0</v>
      </c>
      <c r="AF66" s="294"/>
      <c r="AG66" s="293">
        <f>SUM(AG61:AG65)</f>
        <v>0</v>
      </c>
      <c r="AH66" s="294"/>
      <c r="AI66" s="250">
        <f>SUM(AI61:AI65)</f>
        <v>0</v>
      </c>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row>
    <row r="67" spans="1:183" s="86" customFormat="1" ht="60" hidden="1" customHeight="1" thickBot="1" x14ac:dyDescent="0.3">
      <c r="A67" s="531" t="s">
        <v>48</v>
      </c>
      <c r="B67" s="538" t="s">
        <v>12</v>
      </c>
      <c r="C67" s="540" t="s">
        <v>89</v>
      </c>
      <c r="D67" s="542">
        <v>5</v>
      </c>
      <c r="E67" s="80">
        <v>9</v>
      </c>
      <c r="F67" s="269" t="str">
        <f>VLOOKUP(E67,HONORARIOS!A5:G25,2,0)</f>
        <v>TITULO PROFESIONAL SIN EXPERIENCIA PROFESIONAL</v>
      </c>
      <c r="G67" s="80">
        <v>0</v>
      </c>
      <c r="H67" s="305">
        <f>VLOOKUP(E67,HONORARIOS!A12:G32,5,0)</f>
        <v>3950113.5</v>
      </c>
      <c r="I67" s="305">
        <f>+H67*G67</f>
        <v>0</v>
      </c>
      <c r="J67" s="306">
        <v>2.81</v>
      </c>
      <c r="K67" s="249">
        <f>+I67*J67</f>
        <v>0</v>
      </c>
      <c r="L67" s="261"/>
      <c r="M67" s="262"/>
      <c r="N67" s="263"/>
      <c r="O67" s="262"/>
      <c r="P67" s="263"/>
      <c r="Q67" s="262"/>
      <c r="R67" s="263"/>
      <c r="S67" s="262"/>
      <c r="T67" s="263"/>
      <c r="U67" s="262"/>
      <c r="V67" s="263"/>
      <c r="W67" s="262"/>
      <c r="X67" s="263"/>
      <c r="Y67" s="262"/>
      <c r="Z67" s="263"/>
      <c r="AA67" s="262"/>
      <c r="AB67" s="263"/>
      <c r="AC67" s="262"/>
      <c r="AD67" s="263"/>
      <c r="AE67" s="262"/>
      <c r="AF67" s="263"/>
      <c r="AG67" s="262"/>
      <c r="AH67" s="263"/>
      <c r="AI67" s="251"/>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row>
    <row r="68" spans="1:183" s="86" customFormat="1" ht="60" hidden="1" customHeight="1" thickBot="1" x14ac:dyDescent="0.3">
      <c r="A68" s="532"/>
      <c r="B68" s="539"/>
      <c r="C68" s="541"/>
      <c r="D68" s="543"/>
      <c r="E68" s="80">
        <v>13</v>
      </c>
      <c r="F68" s="94" t="str">
        <f>VLOOKUP(E68,HONORARIOS!A6:G26,2,0)</f>
        <v>TITULO PROFESIONAL Y TITULO DE POSGRADO DESDE UNO (1) HASTA TRES (3) AÑOS DE EXPERIENCIA PROFESIONAL</v>
      </c>
      <c r="G68" s="80">
        <v>0</v>
      </c>
      <c r="H68" s="305">
        <f>VLOOKUP(E68,HONORARIOS!A13:G33,5,0)</f>
        <v>7022424</v>
      </c>
      <c r="I68" s="305">
        <f>+H68*G68</f>
        <v>0</v>
      </c>
      <c r="J68" s="306"/>
      <c r="K68" s="249">
        <f>+I68*J68</f>
        <v>0</v>
      </c>
      <c r="L68" s="261"/>
      <c r="M68" s="262"/>
      <c r="N68" s="263"/>
      <c r="O68" s="262"/>
      <c r="P68" s="263"/>
      <c r="Q68" s="262"/>
      <c r="R68" s="263"/>
      <c r="S68" s="262"/>
      <c r="T68" s="263"/>
      <c r="U68" s="262"/>
      <c r="V68" s="263"/>
      <c r="W68" s="262"/>
      <c r="X68" s="263"/>
      <c r="Y68" s="262"/>
      <c r="Z68" s="263"/>
      <c r="AA68" s="262"/>
      <c r="AB68" s="263"/>
      <c r="AC68" s="262"/>
      <c r="AD68" s="263"/>
      <c r="AE68" s="262"/>
      <c r="AF68" s="263"/>
      <c r="AG68" s="262"/>
      <c r="AH68" s="263"/>
      <c r="AI68" s="251"/>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row>
    <row r="69" spans="1:183" s="86" customFormat="1" ht="18.75" hidden="1" customHeight="1" thickBot="1" x14ac:dyDescent="0.3">
      <c r="A69" s="532"/>
      <c r="B69" s="284" t="s">
        <v>70</v>
      </c>
      <c r="C69" s="519"/>
      <c r="D69" s="520"/>
      <c r="E69" s="520"/>
      <c r="F69" s="520"/>
      <c r="G69" s="520"/>
      <c r="H69" s="520"/>
      <c r="I69" s="520"/>
      <c r="J69" s="521"/>
      <c r="K69" s="265">
        <f>SUM(K67:K68)</f>
        <v>0</v>
      </c>
      <c r="L69" s="266" t="s">
        <v>100</v>
      </c>
      <c r="M69" s="267">
        <f>+$K$69*M41</f>
        <v>0</v>
      </c>
      <c r="N69" s="268" t="s">
        <v>100</v>
      </c>
      <c r="O69" s="267">
        <f>+$K$69*O41</f>
        <v>0</v>
      </c>
      <c r="P69" s="268" t="s">
        <v>100</v>
      </c>
      <c r="Q69" s="267">
        <f>+$K$69*Q41</f>
        <v>0</v>
      </c>
      <c r="R69" s="268" t="s">
        <v>100</v>
      </c>
      <c r="S69" s="267">
        <f>+$K$69*S41</f>
        <v>0</v>
      </c>
      <c r="T69" s="268" t="s">
        <v>100</v>
      </c>
      <c r="U69" s="267">
        <f>+$K$69*U41</f>
        <v>0</v>
      </c>
      <c r="V69" s="268" t="s">
        <v>100</v>
      </c>
      <c r="W69" s="267">
        <f>+$K$69*W41</f>
        <v>0</v>
      </c>
      <c r="X69" s="268" t="s">
        <v>100</v>
      </c>
      <c r="Y69" s="267">
        <f>+$K$69*Y41</f>
        <v>0</v>
      </c>
      <c r="Z69" s="268" t="s">
        <v>100</v>
      </c>
      <c r="AA69" s="267">
        <f>+$K$69*AA41</f>
        <v>0</v>
      </c>
      <c r="AB69" s="268" t="s">
        <v>100</v>
      </c>
      <c r="AC69" s="267">
        <f>+$K$69*AC41</f>
        <v>0</v>
      </c>
      <c r="AD69" s="268" t="s">
        <v>100</v>
      </c>
      <c r="AE69" s="267">
        <f>+$K$69*AE41</f>
        <v>0</v>
      </c>
      <c r="AF69" s="268" t="s">
        <v>100</v>
      </c>
      <c r="AG69" s="267">
        <f>+$K$69*AG41</f>
        <v>0</v>
      </c>
      <c r="AH69" s="268" t="s">
        <v>100</v>
      </c>
      <c r="AI69" s="253">
        <f>+$K$69*AI41</f>
        <v>0</v>
      </c>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row>
    <row r="70" spans="1:183" s="86" customFormat="1" ht="30.75" hidden="1" thickBot="1" x14ac:dyDescent="0.3">
      <c r="A70" s="532"/>
      <c r="B70" s="79" t="s">
        <v>95</v>
      </c>
      <c r="C70" s="80" t="s">
        <v>104</v>
      </c>
      <c r="D70" s="525"/>
      <c r="E70" s="526"/>
      <c r="F70" s="526"/>
      <c r="G70" s="526"/>
      <c r="H70" s="526"/>
      <c r="I70" s="526"/>
      <c r="J70" s="527"/>
      <c r="K70" s="249">
        <f>+IF(C70="Consultoria (25%)",K69*25%,0)+IF(C70="Obra (30%)",K69*30%,0)+IF(C70="Directo (20%)",K69*20%,0)+IF(C70="No aplica",0,0)+IF(C70="Directo (10%)",K69*10%,0)</f>
        <v>0</v>
      </c>
      <c r="L70" s="270" t="s">
        <v>104</v>
      </c>
      <c r="M70" s="262">
        <f>+IF(L70="Consultoria (25%)",M69*25%,0)+IF(L70="Obra (30%)",M69*30%,0)+IF(L70="Directo (20%)",M69*20%,0)+IF(L70="No aplica",0,0)+IF(L70="Directo (10%)",M69*10%,0)</f>
        <v>0</v>
      </c>
      <c r="N70" s="271" t="s">
        <v>104</v>
      </c>
      <c r="O70" s="262">
        <f>+IF(N70="Consultoria (25%)",O69*25%,0)+IF(N70="Obra (30%)",O69*30%,0)+IF(N70="Directo (20%)",O69*20%,0)+IF(N70="No aplica",0,0)+IF(N70="Directo (10%)",O69*10%,0)</f>
        <v>0</v>
      </c>
      <c r="P70" s="271" t="s">
        <v>104</v>
      </c>
      <c r="Q70" s="262">
        <f>+IF(P70="Consultoria (25%)",Q69*25%,0)+IF(P70="Obra (30%)",Q69*30%,0)+IF(P70="Directo (20%)",Q69*20%,0)+IF(P70="No aplica",0,0)+IF(P70="Directo (10%)",Q69*10%,0)</f>
        <v>0</v>
      </c>
      <c r="R70" s="271" t="s">
        <v>104</v>
      </c>
      <c r="S70" s="262">
        <f>+IF(R70="Consultoria (25%)",S69*25%,0)+IF(R70="Obra (30%)",S69*30%,0)+IF(R70="Directo (20%)",S69*20%,0)+IF(R70="No aplica",0,0)+IF(R70="Directo (10%)",S69*10%,0)</f>
        <v>0</v>
      </c>
      <c r="T70" s="271" t="s">
        <v>104</v>
      </c>
      <c r="U70" s="262">
        <f>+IF(T70="Consultoria (25%)",U69*25%,0)+IF(T70="Obra (30%)",U69*30%,0)+IF(T70="Directo (20%)",U69*20%,0)+IF(T70="No aplica",0,0)+IF(T70="Directo (10%)",U69*10%,0)</f>
        <v>0</v>
      </c>
      <c r="V70" s="271" t="s">
        <v>104</v>
      </c>
      <c r="W70" s="262">
        <f>+IF(V70="Consultoria (25%)",W69*25%,0)+IF(V70="Obra (30%)",W69*30%,0)+IF(V70="Directo (20%)",W69*20%,0)+IF(V70="No aplica",0,0)+IF(V70="Directo (10%)",W69*10%,0)</f>
        <v>0</v>
      </c>
      <c r="X70" s="271" t="s">
        <v>104</v>
      </c>
      <c r="Y70" s="262">
        <f>+IF(X70="Consultoria (25%)",Y69*25%,0)+IF(X70="Obra (30%)",Y69*30%,0)+IF(X70="Directo (20%)",Y69*20%,0)+IF(X70="No aplica",0,0)+IF(X70="Directo (10%)",Y69*10%,0)</f>
        <v>0</v>
      </c>
      <c r="Z70" s="271" t="s">
        <v>104</v>
      </c>
      <c r="AA70" s="262">
        <f>+IF(Z70="Consultoria (25%)",AA69*25%,0)+IF(Z70="Obra (30%)",AA69*30%,0)+IF(Z70="Directo (20%)",AA69*20%,0)+IF(Z70="No aplica",0,0)+IF(Z70="Directo (10%)",AA69*10%,0)</f>
        <v>0</v>
      </c>
      <c r="AB70" s="271" t="s">
        <v>104</v>
      </c>
      <c r="AC70" s="262">
        <f>+IF(AB70="Consultoria (25%)",AC69*25%,0)+IF(AB70="Obra (30%)",AC69*30%,0)+IF(AB70="Directo (20%)",AC69*20%,0)+IF(AB70="No aplica",0,0)+IF(AB70="Directo (10%)",AC69*10%,0)</f>
        <v>0</v>
      </c>
      <c r="AD70" s="271" t="s">
        <v>104</v>
      </c>
      <c r="AE70" s="262">
        <f>+IF(AD70="Consultoria (25%)",AE69*25%,0)+IF(AD70="Obra (30%)",AE69*30%,0)+IF(AD70="Directo (20%)",AE69*20%,0)+IF(AD70="No aplica",0,0)+IF(AD70="Directo (10%)",AE69*10%,0)</f>
        <v>0</v>
      </c>
      <c r="AF70" s="271" t="s">
        <v>104</v>
      </c>
      <c r="AG70" s="262">
        <f>+IF(AF70="Consultoria (25%)",AG69*25%,0)+IF(AF70="Obra (30%)",AG69*30%,0)+IF(AF70="Directo (20%)",AG69*20%,0)+IF(AF70="No aplica",0,0)+IF(AF70="Directo (10%)",AG69*10%,0)</f>
        <v>0</v>
      </c>
      <c r="AH70" s="271" t="s">
        <v>104</v>
      </c>
      <c r="AI70" s="251">
        <f>+IF(AH70="Consultoria (25%)",AI69*25%,0)+IF(AH70="Obra (30%)",AI69*30%,0)+IF(AH70="Directo (20%)",AI69*20%,0)+IF(AH70="No aplica",0,0)+IF(AH70="Directo (10%)",AI69*10%,0)</f>
        <v>0</v>
      </c>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row>
    <row r="71" spans="1:183" s="86" customFormat="1" ht="30.75" hidden="1" thickBot="1" x14ac:dyDescent="0.3">
      <c r="A71" s="532"/>
      <c r="B71" s="79" t="s">
        <v>91</v>
      </c>
      <c r="C71" s="80" t="s">
        <v>94</v>
      </c>
      <c r="D71" s="519" t="s">
        <v>106</v>
      </c>
      <c r="E71" s="520"/>
      <c r="F71" s="520"/>
      <c r="G71" s="520"/>
      <c r="H71" s="520"/>
      <c r="I71" s="520"/>
      <c r="J71" s="521"/>
      <c r="K71" s="272">
        <f>+IF(C71="si",K69*10%,0)</f>
        <v>0</v>
      </c>
      <c r="L71" s="270" t="s">
        <v>69</v>
      </c>
      <c r="M71" s="262">
        <f>+IF(L71="si",M69*10%,0)</f>
        <v>0</v>
      </c>
      <c r="N71" s="271" t="s">
        <v>69</v>
      </c>
      <c r="O71" s="262">
        <f>+IF(N71="si",O69*10%,0)</f>
        <v>0</v>
      </c>
      <c r="P71" s="271" t="s">
        <v>69</v>
      </c>
      <c r="Q71" s="262">
        <f>+IF(P71="si",Q69*10%,0)</f>
        <v>0</v>
      </c>
      <c r="R71" s="271" t="s">
        <v>69</v>
      </c>
      <c r="S71" s="262">
        <f>+IF(R71="si",S69*10%,0)</f>
        <v>0</v>
      </c>
      <c r="T71" s="271" t="s">
        <v>69</v>
      </c>
      <c r="U71" s="262">
        <f>+IF(T71="si",U69*10%,0)</f>
        <v>0</v>
      </c>
      <c r="V71" s="271" t="s">
        <v>69</v>
      </c>
      <c r="W71" s="262">
        <f>+IF(V71="si",W69*10%,0)</f>
        <v>0</v>
      </c>
      <c r="X71" s="271" t="s">
        <v>69</v>
      </c>
      <c r="Y71" s="262">
        <f>+IF(X71="si",Y69*10%,0)</f>
        <v>0</v>
      </c>
      <c r="Z71" s="271" t="s">
        <v>69</v>
      </c>
      <c r="AA71" s="262">
        <f>+IF(Z71="si",AA69*10%,0)</f>
        <v>0</v>
      </c>
      <c r="AB71" s="271" t="s">
        <v>69</v>
      </c>
      <c r="AC71" s="262">
        <f>+IF(AB71="si",AC69*10%,0)</f>
        <v>0</v>
      </c>
      <c r="AD71" s="271" t="s">
        <v>69</v>
      </c>
      <c r="AE71" s="262">
        <f>+IF(AD71="si",AE69*10%,0)</f>
        <v>0</v>
      </c>
      <c r="AF71" s="271" t="s">
        <v>69</v>
      </c>
      <c r="AG71" s="262">
        <f>+IF(AF71="si",AG69*10%,0)</f>
        <v>0</v>
      </c>
      <c r="AH71" s="271" t="s">
        <v>69</v>
      </c>
      <c r="AI71" s="251">
        <f>+IF(AH71="si",AI69*10%,0)</f>
        <v>0</v>
      </c>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row>
    <row r="72" spans="1:183" s="86" customFormat="1" ht="30.75" hidden="1" thickBot="1" x14ac:dyDescent="0.3">
      <c r="A72" s="532"/>
      <c r="B72" s="79" t="s">
        <v>92</v>
      </c>
      <c r="C72" s="80" t="s">
        <v>94</v>
      </c>
      <c r="D72" s="519"/>
      <c r="E72" s="520"/>
      <c r="F72" s="520"/>
      <c r="G72" s="520"/>
      <c r="H72" s="520"/>
      <c r="I72" s="520"/>
      <c r="J72" s="521"/>
      <c r="K72" s="249">
        <f>+IF(C72="si",K69*7%,0)</f>
        <v>0</v>
      </c>
      <c r="L72" s="270" t="s">
        <v>69</v>
      </c>
      <c r="M72" s="262">
        <f>+IF(L72="si",M69*7%,0)</f>
        <v>0</v>
      </c>
      <c r="N72" s="271" t="s">
        <v>69</v>
      </c>
      <c r="O72" s="262">
        <f>+IF(N72="si",O69*7%,0)</f>
        <v>0</v>
      </c>
      <c r="P72" s="271" t="s">
        <v>69</v>
      </c>
      <c r="Q72" s="262">
        <f>+IF(P72="si",Q69*7%,0)</f>
        <v>0</v>
      </c>
      <c r="R72" s="271" t="s">
        <v>69</v>
      </c>
      <c r="S72" s="262">
        <f>+IF(R72="si",S69*7%,0)</f>
        <v>0</v>
      </c>
      <c r="T72" s="271" t="s">
        <v>69</v>
      </c>
      <c r="U72" s="262">
        <f>+IF(T72="si",U69*7%,0)</f>
        <v>0</v>
      </c>
      <c r="V72" s="271" t="s">
        <v>69</v>
      </c>
      <c r="W72" s="262">
        <f>+IF(V72="si",W69*7%,0)</f>
        <v>0</v>
      </c>
      <c r="X72" s="271" t="s">
        <v>69</v>
      </c>
      <c r="Y72" s="262">
        <f>+IF(X72="si",Y69*7%,0)</f>
        <v>0</v>
      </c>
      <c r="Z72" s="271" t="s">
        <v>69</v>
      </c>
      <c r="AA72" s="262">
        <f>+IF(Z72="si",AA69*7%,0)</f>
        <v>0</v>
      </c>
      <c r="AB72" s="271" t="s">
        <v>69</v>
      </c>
      <c r="AC72" s="262">
        <f>+IF(AB72="si",AC69*7%,0)</f>
        <v>0</v>
      </c>
      <c r="AD72" s="271" t="s">
        <v>69</v>
      </c>
      <c r="AE72" s="262">
        <f>+IF(AD72="si",AE69*7%,0)</f>
        <v>0</v>
      </c>
      <c r="AF72" s="271" t="s">
        <v>69</v>
      </c>
      <c r="AG72" s="262">
        <f>+IF(AF72="si",AG69*7%,0)</f>
        <v>0</v>
      </c>
      <c r="AH72" s="271" t="s">
        <v>69</v>
      </c>
      <c r="AI72" s="251">
        <f>+IF(AH72="si",AI69*7%,0)</f>
        <v>0</v>
      </c>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row>
    <row r="73" spans="1:183" s="86" customFormat="1" ht="15.75" hidden="1" thickBot="1" x14ac:dyDescent="0.3">
      <c r="A73" s="533"/>
      <c r="B73" s="79" t="s">
        <v>93</v>
      </c>
      <c r="C73" s="80" t="s">
        <v>94</v>
      </c>
      <c r="D73" s="519"/>
      <c r="E73" s="520"/>
      <c r="F73" s="520"/>
      <c r="G73" s="520"/>
      <c r="H73" s="520"/>
      <c r="I73" s="520"/>
      <c r="J73" s="521"/>
      <c r="K73" s="249">
        <f>+IF(C73="si",K69*5%,0)</f>
        <v>0</v>
      </c>
      <c r="L73" s="270" t="s">
        <v>69</v>
      </c>
      <c r="M73" s="262">
        <f>+IF(L73="si",M69*5%,0)</f>
        <v>0</v>
      </c>
      <c r="N73" s="271" t="s">
        <v>69</v>
      </c>
      <c r="O73" s="262">
        <f>+IF(N73="si",O69*5%,0)</f>
        <v>0</v>
      </c>
      <c r="P73" s="271" t="s">
        <v>69</v>
      </c>
      <c r="Q73" s="262">
        <f>+IF(P73="si",Q69*5%,0)</f>
        <v>0</v>
      </c>
      <c r="R73" s="271" t="s">
        <v>69</v>
      </c>
      <c r="S73" s="262">
        <f>+IF(R73="si",S69*5%,0)</f>
        <v>0</v>
      </c>
      <c r="T73" s="271" t="s">
        <v>69</v>
      </c>
      <c r="U73" s="262">
        <f>+IF(T73="si",U69*5%,0)</f>
        <v>0</v>
      </c>
      <c r="V73" s="271" t="s">
        <v>69</v>
      </c>
      <c r="W73" s="262">
        <f>+IF(V73="si",W69*5%,0)</f>
        <v>0</v>
      </c>
      <c r="X73" s="271" t="s">
        <v>69</v>
      </c>
      <c r="Y73" s="262">
        <f>+IF(X73="si",Y69*5%,0)</f>
        <v>0</v>
      </c>
      <c r="Z73" s="271" t="s">
        <v>69</v>
      </c>
      <c r="AA73" s="262">
        <f>+IF(Z73="si",AA69*5%,0)</f>
        <v>0</v>
      </c>
      <c r="AB73" s="271" t="s">
        <v>69</v>
      </c>
      <c r="AC73" s="262">
        <f>+IF(AB73="si",AC69*5%,0)</f>
        <v>0</v>
      </c>
      <c r="AD73" s="271" t="s">
        <v>69</v>
      </c>
      <c r="AE73" s="262">
        <f>+IF(AD73="si",AE69*5%,0)</f>
        <v>0</v>
      </c>
      <c r="AF73" s="271" t="s">
        <v>69</v>
      </c>
      <c r="AG73" s="262">
        <f>+IF(AF73="si",AG69*5%,0)</f>
        <v>0</v>
      </c>
      <c r="AH73" s="271" t="s">
        <v>69</v>
      </c>
      <c r="AI73" s="251">
        <f>+IF(AH73="si",AI69*5%,0)</f>
        <v>0</v>
      </c>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row>
    <row r="74" spans="1:183" s="86" customFormat="1" ht="16.5" hidden="1" customHeight="1" thickBot="1" x14ac:dyDescent="0.3">
      <c r="A74" s="544" t="s">
        <v>99</v>
      </c>
      <c r="B74" s="545"/>
      <c r="C74" s="545"/>
      <c r="D74" s="545"/>
      <c r="E74" s="545"/>
      <c r="F74" s="545"/>
      <c r="G74" s="545"/>
      <c r="H74" s="545"/>
      <c r="I74" s="545"/>
      <c r="J74" s="546"/>
      <c r="K74" s="291">
        <f>SUM(K69:K73)</f>
        <v>0</v>
      </c>
      <c r="L74" s="292"/>
      <c r="M74" s="293">
        <f>SUM(M69:M73)</f>
        <v>0</v>
      </c>
      <c r="N74" s="294"/>
      <c r="O74" s="293">
        <f>SUM(O69:O73)</f>
        <v>0</v>
      </c>
      <c r="P74" s="294"/>
      <c r="Q74" s="293">
        <f>SUM(Q69:Q73)</f>
        <v>0</v>
      </c>
      <c r="R74" s="294"/>
      <c r="S74" s="293">
        <f>SUM(S69:S73)</f>
        <v>0</v>
      </c>
      <c r="T74" s="294"/>
      <c r="U74" s="293">
        <f>SUM(U69:U73)</f>
        <v>0</v>
      </c>
      <c r="V74" s="294"/>
      <c r="W74" s="293">
        <f>SUM(W69:W73)</f>
        <v>0</v>
      </c>
      <c r="X74" s="294"/>
      <c r="Y74" s="293">
        <f>SUM(Y69:Y73)</f>
        <v>0</v>
      </c>
      <c r="Z74" s="294"/>
      <c r="AA74" s="293">
        <f>SUM(AA69:AA73)</f>
        <v>0</v>
      </c>
      <c r="AB74" s="294"/>
      <c r="AC74" s="293">
        <f>SUM(AC69:AC73)</f>
        <v>0</v>
      </c>
      <c r="AD74" s="294"/>
      <c r="AE74" s="293">
        <f>SUM(AE69:AE73)</f>
        <v>0</v>
      </c>
      <c r="AF74" s="294"/>
      <c r="AG74" s="293">
        <f>SUM(AG69:AG73)</f>
        <v>0</v>
      </c>
      <c r="AH74" s="294"/>
      <c r="AI74" s="250">
        <f>SUM(AI69:AI73)</f>
        <v>0</v>
      </c>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row>
    <row r="75" spans="1:183" s="86" customFormat="1" ht="60.75" hidden="1" thickBot="1" x14ac:dyDescent="0.3">
      <c r="A75" s="531" t="s">
        <v>49</v>
      </c>
      <c r="B75" s="307" t="s">
        <v>12</v>
      </c>
      <c r="C75" s="308" t="s">
        <v>50</v>
      </c>
      <c r="D75" s="80">
        <v>2</v>
      </c>
      <c r="E75" s="80">
        <v>13</v>
      </c>
      <c r="F75" s="269" t="str">
        <f>VLOOKUP(E75,HONORARIOS!A5:G25,2,0)</f>
        <v>TITULO PROFESIONAL Y TITULO DE POSGRADO DESDE UNO (1) HASTA TRES (3) AÑOS DE EXPERIENCIA PROFESIONAL</v>
      </c>
      <c r="G75" s="80">
        <v>0</v>
      </c>
      <c r="H75" s="249">
        <f>VLOOKUP(E75,HONORARIOS!A5:G25,5,0)</f>
        <v>7022424</v>
      </c>
      <c r="I75" s="249">
        <f>+H75*G75</f>
        <v>0</v>
      </c>
      <c r="J75" s="260">
        <v>0.41599999999999998</v>
      </c>
      <c r="K75" s="249">
        <f>+I75*J75</f>
        <v>0</v>
      </c>
      <c r="L75" s="261"/>
      <c r="M75" s="262"/>
      <c r="N75" s="263"/>
      <c r="O75" s="262"/>
      <c r="P75" s="263"/>
      <c r="Q75" s="262"/>
      <c r="R75" s="263"/>
      <c r="S75" s="262"/>
      <c r="T75" s="263"/>
      <c r="U75" s="262"/>
      <c r="V75" s="263"/>
      <c r="W75" s="262"/>
      <c r="X75" s="263"/>
      <c r="Y75" s="262"/>
      <c r="Z75" s="263"/>
      <c r="AA75" s="262"/>
      <c r="AB75" s="263"/>
      <c r="AC75" s="262"/>
      <c r="AD75" s="263"/>
      <c r="AE75" s="262"/>
      <c r="AF75" s="263"/>
      <c r="AG75" s="262"/>
      <c r="AH75" s="263"/>
      <c r="AI75" s="251"/>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row>
    <row r="76" spans="1:183" s="86" customFormat="1" ht="15.75" hidden="1" thickBot="1" x14ac:dyDescent="0.3">
      <c r="A76" s="532"/>
      <c r="B76" s="264" t="s">
        <v>70</v>
      </c>
      <c r="C76" s="519"/>
      <c r="D76" s="520"/>
      <c r="E76" s="520"/>
      <c r="F76" s="520"/>
      <c r="G76" s="520"/>
      <c r="H76" s="520"/>
      <c r="I76" s="520"/>
      <c r="J76" s="521"/>
      <c r="K76" s="265">
        <f>SUM(K75)</f>
        <v>0</v>
      </c>
      <c r="L76" s="266" t="s">
        <v>100</v>
      </c>
      <c r="M76" s="267">
        <f>+$K$76*M41</f>
        <v>0</v>
      </c>
      <c r="N76" s="268" t="s">
        <v>100</v>
      </c>
      <c r="O76" s="267">
        <f>+$K$76*O41</f>
        <v>0</v>
      </c>
      <c r="P76" s="268" t="s">
        <v>100</v>
      </c>
      <c r="Q76" s="267">
        <f>+$K$76*Q41</f>
        <v>0</v>
      </c>
      <c r="R76" s="268" t="s">
        <v>100</v>
      </c>
      <c r="S76" s="267">
        <f>+$K$76*S41</f>
        <v>0</v>
      </c>
      <c r="T76" s="268" t="s">
        <v>100</v>
      </c>
      <c r="U76" s="267">
        <f>+$K$76*U41</f>
        <v>0</v>
      </c>
      <c r="V76" s="268" t="s">
        <v>100</v>
      </c>
      <c r="W76" s="267">
        <f>+$K$76*W41</f>
        <v>0</v>
      </c>
      <c r="X76" s="268" t="s">
        <v>100</v>
      </c>
      <c r="Y76" s="267">
        <f>+$K$76*Y41</f>
        <v>0</v>
      </c>
      <c r="Z76" s="268" t="s">
        <v>100</v>
      </c>
      <c r="AA76" s="267">
        <f>+$K$76*AA41</f>
        <v>0</v>
      </c>
      <c r="AB76" s="268" t="s">
        <v>100</v>
      </c>
      <c r="AC76" s="267">
        <f>+$K$76*AC41</f>
        <v>0</v>
      </c>
      <c r="AD76" s="268" t="s">
        <v>100</v>
      </c>
      <c r="AE76" s="267">
        <f>+$K$76*AE41</f>
        <v>0</v>
      </c>
      <c r="AF76" s="268" t="s">
        <v>100</v>
      </c>
      <c r="AG76" s="267">
        <f>+$K$76*AG41</f>
        <v>0</v>
      </c>
      <c r="AH76" s="268" t="s">
        <v>100</v>
      </c>
      <c r="AI76" s="253">
        <f>+$K$76*AI41</f>
        <v>0</v>
      </c>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row>
    <row r="77" spans="1:183" s="86" customFormat="1" ht="30.75" hidden="1" thickBot="1" x14ac:dyDescent="0.3">
      <c r="A77" s="532"/>
      <c r="B77" s="79" t="s">
        <v>95</v>
      </c>
      <c r="C77" s="80" t="s">
        <v>96</v>
      </c>
      <c r="D77" s="525"/>
      <c r="E77" s="526"/>
      <c r="F77" s="526"/>
      <c r="G77" s="526"/>
      <c r="H77" s="526"/>
      <c r="I77" s="526"/>
      <c r="J77" s="527"/>
      <c r="K77" s="249">
        <f>+IF(C77="Consultoria (25%)",K76*25%,0)+IF(C77="Obra (30%)",K76*30%,0)+IF(C77="Directo (20%)",K76*20%,0)+IF(C77="No aplica",0,0)+IF(C77="Directo (10%)",K76*10%,0)</f>
        <v>0</v>
      </c>
      <c r="L77" s="270" t="s">
        <v>104</v>
      </c>
      <c r="M77" s="262">
        <f>+IF(L77="Consultoria (25%)",M76*25%,0)+IF(L77="Obra (30%)",M76*30%,0)+IF(L77="Directo (20%)",M76*20%,0)+IF(L77="No aplica",0,0)+IF(L77="Directo (10%)",M76*10%,0)</f>
        <v>0</v>
      </c>
      <c r="N77" s="271" t="s">
        <v>104</v>
      </c>
      <c r="O77" s="262">
        <f>+IF(N77="Consultoria (25%)",O76*25%,0)+IF(N77="Obra (30%)",O76*30%,0)+IF(N77="Directo (20%)",O76*20%,0)+IF(N77="No aplica",0,0)+IF(N77="Directo (10%)",O76*10%,0)</f>
        <v>0</v>
      </c>
      <c r="P77" s="271" t="s">
        <v>104</v>
      </c>
      <c r="Q77" s="262">
        <f>+IF(P77="Consultoria (25%)",Q76*25%,0)+IF(P77="Obra (30%)",Q76*30%,0)+IF(P77="Directo (20%)",Q76*20%,0)+IF(P77="No aplica",0,0)+IF(P77="Directo (10%)",Q76*10%,0)</f>
        <v>0</v>
      </c>
      <c r="R77" s="271" t="s">
        <v>104</v>
      </c>
      <c r="S77" s="262">
        <f>+IF(R77="Consultoria (25%)",S76*25%,0)+IF(R77="Obra (30%)",S76*30%,0)+IF(R77="Directo (20%)",S76*20%,0)+IF(R77="No aplica",0,0)+IF(R77="Directo (10%)",S76*10%,0)</f>
        <v>0</v>
      </c>
      <c r="T77" s="271" t="s">
        <v>104</v>
      </c>
      <c r="U77" s="262">
        <f>+IF(T77="Consultoria (25%)",U76*25%,0)+IF(T77="Obra (30%)",U76*30%,0)+IF(T77="Directo (20%)",U76*20%,0)+IF(T77="No aplica",0,0)+IF(T77="Directo (10%)",U76*10%,0)</f>
        <v>0</v>
      </c>
      <c r="V77" s="271" t="s">
        <v>104</v>
      </c>
      <c r="W77" s="262">
        <f>+IF(V77="Consultoria (25%)",W76*25%,0)+IF(V77="Obra (30%)",W76*30%,0)+IF(V77="Directo (20%)",W76*20%,0)+IF(V77="No aplica",0,0)+IF(V77="Directo (10%)",W76*10%,0)</f>
        <v>0</v>
      </c>
      <c r="X77" s="271" t="s">
        <v>104</v>
      </c>
      <c r="Y77" s="262">
        <f>+IF(X77="Consultoria (25%)",Y76*25%,0)+IF(X77="Obra (30%)",Y76*30%,0)+IF(X77="Directo (20%)",Y76*20%,0)+IF(X77="No aplica",0,0)+IF(X77="Directo (10%)",Y76*10%,0)</f>
        <v>0</v>
      </c>
      <c r="Z77" s="271" t="s">
        <v>104</v>
      </c>
      <c r="AA77" s="262">
        <f>+IF(Z77="Consultoria (25%)",AA76*25%,0)+IF(Z77="Obra (30%)",AA76*30%,0)+IF(Z77="Directo (20%)",AA76*20%,0)+IF(Z77="No aplica",0,0)+IF(Z77="Directo (10%)",AA76*10%,0)</f>
        <v>0</v>
      </c>
      <c r="AB77" s="271" t="s">
        <v>104</v>
      </c>
      <c r="AC77" s="262">
        <f>+IF(AB77="Consultoria (25%)",AC76*25%,0)+IF(AB77="Obra (30%)",AC76*30%,0)+IF(AB77="Directo (20%)",AC76*20%,0)+IF(AB77="No aplica",0,0)+IF(AB77="Directo (10%)",AC76*10%,0)</f>
        <v>0</v>
      </c>
      <c r="AD77" s="271" t="s">
        <v>104</v>
      </c>
      <c r="AE77" s="262">
        <f>+IF(AD77="Consultoria (25%)",AE76*25%,0)+IF(AD77="Obra (30%)",AE76*30%,0)+IF(AD77="Directo (20%)",AE76*20%,0)+IF(AD77="No aplica",0,0)+IF(AD77="Directo (10%)",AE76*10%,0)</f>
        <v>0</v>
      </c>
      <c r="AF77" s="271" t="s">
        <v>104</v>
      </c>
      <c r="AG77" s="262">
        <f>+IF(AF77="Consultoria (25%)",AG76*25%,0)+IF(AF77="Obra (30%)",AG76*30%,0)+IF(AF77="Directo (20%)",AG76*20%,0)+IF(AF77="No aplica",0,0)+IF(AF77="Directo (10%)",AG76*10%,0)</f>
        <v>0</v>
      </c>
      <c r="AH77" s="271" t="s">
        <v>104</v>
      </c>
      <c r="AI77" s="251">
        <f>+IF(AH77="Consultoria (25%)",AI76*25%,0)+IF(AH77="Obra (30%)",AI76*30%,0)+IF(AH77="Directo (20%)",AI76*20%,0)+IF(AH77="No aplica",0,0)+IF(AH77="Directo (10%)",AI76*10%,0)</f>
        <v>0</v>
      </c>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row>
    <row r="78" spans="1:183" s="86" customFormat="1" ht="30.75" hidden="1" thickBot="1" x14ac:dyDescent="0.3">
      <c r="A78" s="532"/>
      <c r="B78" s="79" t="s">
        <v>91</v>
      </c>
      <c r="C78" s="80" t="s">
        <v>94</v>
      </c>
      <c r="D78" s="519"/>
      <c r="E78" s="520"/>
      <c r="F78" s="520"/>
      <c r="G78" s="520"/>
      <c r="H78" s="520"/>
      <c r="I78" s="520"/>
      <c r="J78" s="521"/>
      <c r="K78" s="272">
        <f>+IF(C78="si",K76*10%,0)</f>
        <v>0</v>
      </c>
      <c r="L78" s="270" t="s">
        <v>69</v>
      </c>
      <c r="M78" s="262">
        <f>+IF(L78="si",M76*10%,0)</f>
        <v>0</v>
      </c>
      <c r="N78" s="271" t="s">
        <v>69</v>
      </c>
      <c r="O78" s="262">
        <f>+IF(N78="si",O76*10%,0)</f>
        <v>0</v>
      </c>
      <c r="P78" s="271" t="s">
        <v>69</v>
      </c>
      <c r="Q78" s="262">
        <f>+IF(P78="si",Q76*10%,0)</f>
        <v>0</v>
      </c>
      <c r="R78" s="271" t="s">
        <v>69</v>
      </c>
      <c r="S78" s="262">
        <f>+IF(R78="si",S76*10%,0)</f>
        <v>0</v>
      </c>
      <c r="T78" s="271" t="s">
        <v>69</v>
      </c>
      <c r="U78" s="262">
        <f>+IF(T78="si",U76*10%,0)</f>
        <v>0</v>
      </c>
      <c r="V78" s="271" t="s">
        <v>69</v>
      </c>
      <c r="W78" s="262">
        <f>+IF(V78="si",W76*10%,0)</f>
        <v>0</v>
      </c>
      <c r="X78" s="271" t="s">
        <v>69</v>
      </c>
      <c r="Y78" s="262">
        <f>+IF(X78="si",Y76*10%,0)</f>
        <v>0</v>
      </c>
      <c r="Z78" s="271" t="s">
        <v>69</v>
      </c>
      <c r="AA78" s="262">
        <f>+IF(Z78="si",AA76*10%,0)</f>
        <v>0</v>
      </c>
      <c r="AB78" s="271" t="s">
        <v>69</v>
      </c>
      <c r="AC78" s="262">
        <f>+IF(AB78="si",AC76*10%,0)</f>
        <v>0</v>
      </c>
      <c r="AD78" s="271" t="s">
        <v>69</v>
      </c>
      <c r="AE78" s="262">
        <f>+IF(AD78="si",AE76*10%,0)</f>
        <v>0</v>
      </c>
      <c r="AF78" s="271" t="s">
        <v>69</v>
      </c>
      <c r="AG78" s="262">
        <f>+IF(AF78="si",AG76*10%,0)</f>
        <v>0</v>
      </c>
      <c r="AH78" s="271" t="s">
        <v>69</v>
      </c>
      <c r="AI78" s="251">
        <f>+IF(AH78="si",AI76*10%,0)</f>
        <v>0</v>
      </c>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row>
    <row r="79" spans="1:183" s="86" customFormat="1" ht="30.75" hidden="1" thickBot="1" x14ac:dyDescent="0.3">
      <c r="A79" s="532"/>
      <c r="B79" s="79" t="s">
        <v>92</v>
      </c>
      <c r="C79" s="80" t="s">
        <v>94</v>
      </c>
      <c r="D79" s="519" t="s">
        <v>106</v>
      </c>
      <c r="E79" s="520"/>
      <c r="F79" s="520"/>
      <c r="G79" s="520"/>
      <c r="H79" s="520"/>
      <c r="I79" s="520"/>
      <c r="J79" s="521"/>
      <c r="K79" s="249">
        <f>+IF(C79="si",K76*7%,0)</f>
        <v>0</v>
      </c>
      <c r="L79" s="270" t="s">
        <v>69</v>
      </c>
      <c r="M79" s="262">
        <f>+IF(L79="si",M76*7%,0)</f>
        <v>0</v>
      </c>
      <c r="N79" s="271" t="s">
        <v>69</v>
      </c>
      <c r="O79" s="262">
        <f>+IF(N79="si",O76*7%,0)</f>
        <v>0</v>
      </c>
      <c r="P79" s="271" t="s">
        <v>69</v>
      </c>
      <c r="Q79" s="262">
        <f>+IF(P79="si",Q76*7%,0)</f>
        <v>0</v>
      </c>
      <c r="R79" s="271" t="s">
        <v>69</v>
      </c>
      <c r="S79" s="262">
        <f>+IF(R79="si",S76*7%,0)</f>
        <v>0</v>
      </c>
      <c r="T79" s="271" t="s">
        <v>69</v>
      </c>
      <c r="U79" s="262">
        <f>+IF(T79="si",U76*7%,0)</f>
        <v>0</v>
      </c>
      <c r="V79" s="271" t="s">
        <v>69</v>
      </c>
      <c r="W79" s="262">
        <f>+IF(V79="si",W76*7%,0)</f>
        <v>0</v>
      </c>
      <c r="X79" s="271" t="s">
        <v>69</v>
      </c>
      <c r="Y79" s="262">
        <f>+IF(X79="si",Y76*7%,0)</f>
        <v>0</v>
      </c>
      <c r="Z79" s="271" t="s">
        <v>69</v>
      </c>
      <c r="AA79" s="262">
        <f>+IF(Z79="si",AA76*7%,0)</f>
        <v>0</v>
      </c>
      <c r="AB79" s="271" t="s">
        <v>69</v>
      </c>
      <c r="AC79" s="262">
        <f>+IF(AB79="si",AC76*7%,0)</f>
        <v>0</v>
      </c>
      <c r="AD79" s="271" t="s">
        <v>69</v>
      </c>
      <c r="AE79" s="262">
        <f>+IF(AD79="si",AE76*7%,0)</f>
        <v>0</v>
      </c>
      <c r="AF79" s="271" t="s">
        <v>69</v>
      </c>
      <c r="AG79" s="262">
        <f>+IF(AF79="si",AG76*7%,0)</f>
        <v>0</v>
      </c>
      <c r="AH79" s="271" t="s">
        <v>69</v>
      </c>
      <c r="AI79" s="251">
        <f>+IF(AH79="si",AI76*7%,0)</f>
        <v>0</v>
      </c>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row>
    <row r="80" spans="1:183" s="86" customFormat="1" ht="17.25" hidden="1" customHeight="1" thickBot="1" x14ac:dyDescent="0.3">
      <c r="A80" s="533"/>
      <c r="B80" s="79" t="s">
        <v>93</v>
      </c>
      <c r="C80" s="80" t="s">
        <v>94</v>
      </c>
      <c r="D80" s="519"/>
      <c r="E80" s="520"/>
      <c r="F80" s="520"/>
      <c r="G80" s="520"/>
      <c r="H80" s="520"/>
      <c r="I80" s="520"/>
      <c r="J80" s="521"/>
      <c r="K80" s="249">
        <f>+IF(C80="si",K76*5%,0)</f>
        <v>0</v>
      </c>
      <c r="L80" s="270" t="s">
        <v>69</v>
      </c>
      <c r="M80" s="262">
        <f>+IF(L80="si",M76*5%,0)</f>
        <v>0</v>
      </c>
      <c r="N80" s="271" t="s">
        <v>69</v>
      </c>
      <c r="O80" s="262">
        <f>+IF(N80="si",O76*5%,0)</f>
        <v>0</v>
      </c>
      <c r="P80" s="271" t="s">
        <v>69</v>
      </c>
      <c r="Q80" s="262">
        <f>+IF(P80="si",Q76*5%,0)</f>
        <v>0</v>
      </c>
      <c r="R80" s="271" t="s">
        <v>69</v>
      </c>
      <c r="S80" s="262">
        <f>+IF(R80="si",S76*5%,0)</f>
        <v>0</v>
      </c>
      <c r="T80" s="271" t="s">
        <v>69</v>
      </c>
      <c r="U80" s="262">
        <f>+IF(T80="si",U76*5%,0)</f>
        <v>0</v>
      </c>
      <c r="V80" s="271" t="s">
        <v>69</v>
      </c>
      <c r="W80" s="262">
        <f>+IF(V80="si",W76*5%,0)</f>
        <v>0</v>
      </c>
      <c r="X80" s="271" t="s">
        <v>69</v>
      </c>
      <c r="Y80" s="262">
        <f>+IF(X80="si",Y76*5%,0)</f>
        <v>0</v>
      </c>
      <c r="Z80" s="271" t="s">
        <v>69</v>
      </c>
      <c r="AA80" s="262">
        <f>+IF(Z80="si",AA76*5%,0)</f>
        <v>0</v>
      </c>
      <c r="AB80" s="271" t="s">
        <v>69</v>
      </c>
      <c r="AC80" s="262">
        <f>+IF(AB80="si",AC76*5%,0)</f>
        <v>0</v>
      </c>
      <c r="AD80" s="271" t="s">
        <v>69</v>
      </c>
      <c r="AE80" s="262">
        <f>+IF(AD80="si",AE76*5%,0)</f>
        <v>0</v>
      </c>
      <c r="AF80" s="271" t="s">
        <v>69</v>
      </c>
      <c r="AG80" s="262">
        <f>+IF(AF80="si",AG76*5%,0)</f>
        <v>0</v>
      </c>
      <c r="AH80" s="271" t="s">
        <v>69</v>
      </c>
      <c r="AI80" s="251">
        <f>+IF(AH80="si",AI76*5%,0)</f>
        <v>0</v>
      </c>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row>
    <row r="81" spans="1:389" s="86" customFormat="1" hidden="1" x14ac:dyDescent="0.25">
      <c r="A81" s="522" t="s">
        <v>99</v>
      </c>
      <c r="B81" s="523"/>
      <c r="C81" s="523"/>
      <c r="D81" s="523"/>
      <c r="E81" s="523"/>
      <c r="F81" s="523"/>
      <c r="G81" s="523"/>
      <c r="H81" s="523"/>
      <c r="I81" s="523"/>
      <c r="J81" s="524"/>
      <c r="K81" s="273">
        <f>SUM(K76:K80)</f>
        <v>0</v>
      </c>
      <c r="L81" s="274"/>
      <c r="M81" s="275">
        <f>SUM(M76:M80)</f>
        <v>0</v>
      </c>
      <c r="N81" s="276"/>
      <c r="O81" s="275">
        <f>SUM(O76:O80)</f>
        <v>0</v>
      </c>
      <c r="P81" s="276"/>
      <c r="Q81" s="275">
        <f>SUM(Q76:Q80)</f>
        <v>0</v>
      </c>
      <c r="R81" s="276"/>
      <c r="S81" s="275">
        <f>SUM(S76:S80)</f>
        <v>0</v>
      </c>
      <c r="T81" s="276"/>
      <c r="U81" s="275">
        <f>SUM(U76:U80)</f>
        <v>0</v>
      </c>
      <c r="V81" s="276"/>
      <c r="W81" s="275">
        <f>SUM(W76:W80)</f>
        <v>0</v>
      </c>
      <c r="X81" s="276"/>
      <c r="Y81" s="275">
        <f>SUM(Y76:Y80)</f>
        <v>0</v>
      </c>
      <c r="Z81" s="276"/>
      <c r="AA81" s="275">
        <f>SUM(AA76:AA80)</f>
        <v>0</v>
      </c>
      <c r="AB81" s="276"/>
      <c r="AC81" s="275">
        <f>SUM(AC76:AC80)</f>
        <v>0</v>
      </c>
      <c r="AD81" s="276"/>
      <c r="AE81" s="275">
        <f>SUM(AE76:AE80)</f>
        <v>0</v>
      </c>
      <c r="AF81" s="276"/>
      <c r="AG81" s="275">
        <f>SUM(AG76:AG80)</f>
        <v>0</v>
      </c>
      <c r="AH81" s="276"/>
      <c r="AI81" s="247">
        <f>SUM(AI76:AI80)</f>
        <v>0</v>
      </c>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row>
    <row r="82" spans="1:389" s="8" customFormat="1" ht="15.75" thickBot="1" x14ac:dyDescent="0.3">
      <c r="A82" s="535" t="s">
        <v>5</v>
      </c>
      <c r="B82" s="535"/>
      <c r="C82" s="535"/>
      <c r="D82" s="535"/>
      <c r="E82" s="535"/>
      <c r="F82" s="535"/>
      <c r="G82" s="535"/>
      <c r="H82" s="535"/>
      <c r="I82" s="535"/>
      <c r="J82" s="535"/>
      <c r="K82" s="153">
        <f t="shared" ref="K82:AI82" si="3">+K50+K58+K66+K74+K81</f>
        <v>0</v>
      </c>
      <c r="L82" s="153"/>
      <c r="M82" s="153">
        <f t="shared" si="3"/>
        <v>0</v>
      </c>
      <c r="N82" s="153"/>
      <c r="O82" s="153">
        <f t="shared" si="3"/>
        <v>0</v>
      </c>
      <c r="P82" s="153"/>
      <c r="Q82" s="153">
        <f t="shared" si="3"/>
        <v>0</v>
      </c>
      <c r="R82" s="153"/>
      <c r="S82" s="153">
        <f t="shared" si="3"/>
        <v>0</v>
      </c>
      <c r="T82" s="153"/>
      <c r="U82" s="153">
        <f t="shared" si="3"/>
        <v>0</v>
      </c>
      <c r="V82" s="153"/>
      <c r="W82" s="153">
        <f t="shared" si="3"/>
        <v>0</v>
      </c>
      <c r="X82" s="153"/>
      <c r="Y82" s="153">
        <f t="shared" si="3"/>
        <v>0</v>
      </c>
      <c r="Z82" s="153"/>
      <c r="AA82" s="153">
        <f t="shared" si="3"/>
        <v>0</v>
      </c>
      <c r="AB82" s="153"/>
      <c r="AC82" s="153">
        <f t="shared" si="3"/>
        <v>0</v>
      </c>
      <c r="AD82" s="153"/>
      <c r="AE82" s="153">
        <f t="shared" si="3"/>
        <v>0</v>
      </c>
      <c r="AF82" s="153"/>
      <c r="AG82" s="153">
        <f t="shared" si="3"/>
        <v>0</v>
      </c>
      <c r="AH82" s="153"/>
      <c r="AI82" s="153">
        <f t="shared" si="3"/>
        <v>0</v>
      </c>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46"/>
      <c r="NF82" s="46"/>
      <c r="NG82" s="46"/>
      <c r="NH82" s="46"/>
      <c r="NI82" s="46"/>
      <c r="NJ82" s="46"/>
      <c r="NK82" s="46"/>
      <c r="NL82" s="46"/>
      <c r="NM82" s="46"/>
      <c r="NN82" s="46"/>
      <c r="NO82" s="46"/>
      <c r="NP82" s="46"/>
      <c r="NQ82" s="46"/>
      <c r="NR82" s="46"/>
      <c r="NS82" s="46"/>
      <c r="NT82" s="46"/>
      <c r="NU82" s="46"/>
      <c r="NV82" s="46"/>
      <c r="NW82" s="46"/>
      <c r="NX82" s="46"/>
      <c r="NY82" s="46"/>
    </row>
    <row r="83" spans="1:389" s="37" customFormat="1" ht="15.75" thickBot="1" x14ac:dyDescent="0.3">
      <c r="A83" s="534" t="s">
        <v>71</v>
      </c>
      <c r="B83" s="534"/>
      <c r="C83" s="534"/>
      <c r="D83" s="534"/>
      <c r="E83" s="534"/>
      <c r="F83" s="534"/>
      <c r="G83" s="534"/>
      <c r="H83" s="534"/>
      <c r="I83" s="534"/>
      <c r="J83" s="534"/>
      <c r="K83" s="377">
        <f t="shared" ref="K83:AI83" si="4">+K37+K82</f>
        <v>8020719886.9193325</v>
      </c>
      <c r="L83" s="132"/>
      <c r="M83" s="377">
        <f t="shared" si="4"/>
        <v>1129405850.9258037</v>
      </c>
      <c r="N83" s="132"/>
      <c r="O83" s="377">
        <f t="shared" si="4"/>
        <v>0</v>
      </c>
      <c r="P83" s="132"/>
      <c r="Q83" s="377">
        <f t="shared" si="4"/>
        <v>206885122.27407163</v>
      </c>
      <c r="R83" s="377"/>
      <c r="S83" s="377">
        <f t="shared" si="4"/>
        <v>711649980.40822268</v>
      </c>
      <c r="T83" s="377"/>
      <c r="U83" s="377">
        <f t="shared" si="4"/>
        <v>734136629.9584794</v>
      </c>
      <c r="V83" s="377"/>
      <c r="W83" s="377">
        <f t="shared" si="4"/>
        <v>757117111.43884659</v>
      </c>
      <c r="X83" s="377"/>
      <c r="Y83" s="377">
        <f t="shared" si="4"/>
        <v>780464993.64988327</v>
      </c>
      <c r="Z83" s="377"/>
      <c r="AA83" s="377">
        <f t="shared" si="4"/>
        <v>804154946.74388087</v>
      </c>
      <c r="AB83" s="377"/>
      <c r="AC83" s="377">
        <f t="shared" si="4"/>
        <v>1656977918.8825896</v>
      </c>
      <c r="AD83" s="377"/>
      <c r="AE83" s="377">
        <f t="shared" si="4"/>
        <v>1707995773.9798906</v>
      </c>
      <c r="AF83" s="377"/>
      <c r="AG83" s="377">
        <f t="shared" si="4"/>
        <v>1759596760.3347478</v>
      </c>
      <c r="AH83" s="377"/>
      <c r="AI83" s="377">
        <f t="shared" si="4"/>
        <v>1813269083.3456514</v>
      </c>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c r="KJ83" s="48"/>
      <c r="KK83" s="48"/>
      <c r="KL83" s="48"/>
      <c r="KM83" s="48"/>
      <c r="KN83" s="48"/>
      <c r="KO83" s="48"/>
      <c r="KP83" s="48"/>
      <c r="KQ83" s="48"/>
      <c r="KR83" s="48"/>
      <c r="KS83" s="48"/>
      <c r="KT83" s="48"/>
      <c r="KU83" s="48"/>
      <c r="KV83" s="48"/>
      <c r="KW83" s="48"/>
      <c r="KX83" s="48"/>
      <c r="KY83" s="48"/>
      <c r="KZ83" s="48"/>
      <c r="LA83" s="48"/>
      <c r="LB83" s="48"/>
      <c r="LC83" s="48"/>
      <c r="LD83" s="48"/>
      <c r="LE83" s="48"/>
      <c r="LF83" s="48"/>
      <c r="LG83" s="48"/>
      <c r="LH83" s="48"/>
      <c r="LI83" s="48"/>
      <c r="LJ83" s="48"/>
      <c r="LK83" s="48"/>
      <c r="LL83" s="48"/>
      <c r="LM83" s="48"/>
      <c r="LN83" s="48"/>
      <c r="LO83" s="48"/>
      <c r="LP83" s="48"/>
      <c r="LQ83" s="48"/>
      <c r="LR83" s="48"/>
      <c r="LS83" s="48"/>
      <c r="LT83" s="48"/>
      <c r="LU83" s="48"/>
      <c r="LV83" s="48"/>
      <c r="LW83" s="48"/>
      <c r="LX83" s="48"/>
      <c r="LY83" s="48"/>
      <c r="LZ83" s="48"/>
      <c r="MA83" s="48"/>
      <c r="MB83" s="48"/>
      <c r="MC83" s="48"/>
      <c r="MD83" s="48"/>
      <c r="ME83" s="48"/>
      <c r="MF83" s="48"/>
      <c r="MG83" s="48"/>
      <c r="MH83" s="48"/>
      <c r="MI83" s="48"/>
      <c r="MJ83" s="48"/>
      <c r="MK83" s="48"/>
      <c r="ML83" s="48"/>
      <c r="MM83" s="48"/>
      <c r="MN83" s="48"/>
      <c r="MO83" s="48"/>
      <c r="MP83" s="48"/>
      <c r="MQ83" s="48"/>
      <c r="MR83" s="48"/>
      <c r="MS83" s="48"/>
      <c r="MT83" s="48"/>
      <c r="MU83" s="48"/>
      <c r="MV83" s="48"/>
      <c r="MW83" s="48"/>
      <c r="MX83" s="48"/>
      <c r="MY83" s="48"/>
      <c r="MZ83" s="48"/>
      <c r="NA83" s="48"/>
      <c r="NB83" s="48"/>
      <c r="NC83" s="48"/>
      <c r="ND83" s="48"/>
      <c r="NE83" s="48"/>
      <c r="NF83" s="48"/>
      <c r="NG83" s="48"/>
      <c r="NH83" s="48"/>
      <c r="NI83" s="48"/>
      <c r="NJ83" s="48"/>
      <c r="NK83" s="48"/>
      <c r="NL83" s="48"/>
      <c r="NM83" s="48"/>
      <c r="NN83" s="48"/>
      <c r="NO83" s="48"/>
      <c r="NP83" s="48"/>
      <c r="NQ83" s="48"/>
      <c r="NR83" s="48"/>
      <c r="NS83" s="48"/>
      <c r="NT83" s="48"/>
      <c r="NU83" s="48"/>
      <c r="NV83" s="48"/>
      <c r="NW83" s="48"/>
      <c r="NX83" s="48"/>
      <c r="NY83" s="48"/>
    </row>
    <row r="84" spans="1:389" x14ac:dyDescent="0.25">
      <c r="A84" s="87"/>
      <c r="B84" s="87"/>
      <c r="C84" s="87"/>
      <c r="D84" s="87"/>
      <c r="E84" s="87"/>
      <c r="F84" s="87"/>
      <c r="G84" s="87"/>
      <c r="H84" s="87"/>
      <c r="I84" s="87"/>
      <c r="J84" s="87"/>
      <c r="K84" s="309"/>
      <c r="L84" s="309"/>
      <c r="M84" s="81"/>
      <c r="N84" s="81"/>
      <c r="O84" s="81"/>
      <c r="P84" s="81"/>
      <c r="Q84" s="81"/>
      <c r="R84" s="81"/>
      <c r="S84" s="81"/>
      <c r="T84" s="81"/>
      <c r="U84" s="81"/>
      <c r="V84" s="81"/>
      <c r="W84" s="81"/>
      <c r="X84" s="81"/>
      <c r="Y84" s="81"/>
      <c r="Z84" s="81"/>
      <c r="AA84" s="81"/>
      <c r="AB84" s="81"/>
      <c r="AC84" s="81"/>
      <c r="AD84" s="81"/>
      <c r="AE84" s="81"/>
      <c r="AF84" s="81"/>
      <c r="AG84" s="81"/>
      <c r="AH84" s="81"/>
    </row>
    <row r="85" spans="1:389" x14ac:dyDescent="0.25">
      <c r="A85" s="87"/>
      <c r="B85" s="87"/>
      <c r="C85" s="87"/>
      <c r="D85" s="87"/>
      <c r="E85" s="87"/>
      <c r="F85" s="87"/>
      <c r="G85" s="87"/>
      <c r="H85" s="87"/>
      <c r="I85" s="87"/>
      <c r="J85" s="87"/>
      <c r="K85" s="309"/>
      <c r="L85" s="309"/>
      <c r="M85" s="81"/>
      <c r="N85" s="81"/>
      <c r="O85" s="81"/>
      <c r="P85" s="81"/>
      <c r="Q85" s="81"/>
      <c r="R85" s="81"/>
      <c r="S85" s="81"/>
      <c r="T85" s="81"/>
      <c r="U85" s="81"/>
      <c r="V85" s="81"/>
      <c r="W85" s="81"/>
      <c r="X85" s="81"/>
      <c r="Y85" s="81"/>
      <c r="Z85" s="81"/>
      <c r="AA85" s="81"/>
      <c r="AB85" s="81"/>
      <c r="AC85" s="81"/>
      <c r="AD85" s="81"/>
      <c r="AE85" s="81"/>
      <c r="AF85" s="81"/>
      <c r="AG85" s="81"/>
      <c r="AH85" s="81"/>
    </row>
    <row r="86" spans="1:389" x14ac:dyDescent="0.25">
      <c r="A86" s="87"/>
      <c r="B86" s="87"/>
      <c r="C86" s="87"/>
      <c r="D86" s="87"/>
      <c r="E86" s="87"/>
      <c r="F86" s="87"/>
      <c r="G86" s="87"/>
      <c r="H86" s="87"/>
      <c r="I86" s="87"/>
      <c r="J86" s="87"/>
      <c r="K86" s="309"/>
      <c r="L86" s="309"/>
      <c r="M86" s="81"/>
      <c r="N86" s="81"/>
      <c r="O86" s="81"/>
      <c r="P86" s="81"/>
      <c r="Q86" s="81"/>
      <c r="R86" s="81"/>
      <c r="S86" s="81"/>
      <c r="T86" s="81"/>
      <c r="U86" s="81"/>
      <c r="V86" s="81"/>
      <c r="W86" s="81"/>
      <c r="X86" s="81"/>
      <c r="Y86" s="81"/>
      <c r="Z86" s="81"/>
      <c r="AA86" s="81"/>
      <c r="AB86" s="81"/>
      <c r="AC86" s="81"/>
      <c r="AD86" s="81"/>
      <c r="AE86" s="81"/>
      <c r="AF86" s="81"/>
      <c r="AG86" s="81"/>
      <c r="AH86" s="81"/>
    </row>
    <row r="87" spans="1:389" x14ac:dyDescent="0.25">
      <c r="A87" s="87"/>
      <c r="B87" s="87"/>
      <c r="C87" s="87"/>
      <c r="D87" s="87"/>
      <c r="E87" s="87"/>
      <c r="F87" s="87"/>
      <c r="G87" s="87"/>
      <c r="H87" s="87"/>
      <c r="I87" s="87"/>
      <c r="J87" s="87"/>
      <c r="K87" s="309"/>
      <c r="L87" s="309"/>
      <c r="M87" s="81"/>
      <c r="N87" s="81"/>
      <c r="O87" s="81"/>
      <c r="P87" s="81"/>
      <c r="Q87" s="81"/>
      <c r="R87" s="81"/>
      <c r="S87" s="81"/>
      <c r="T87" s="81"/>
      <c r="U87" s="81"/>
      <c r="V87" s="81"/>
      <c r="W87" s="81"/>
      <c r="X87" s="81"/>
      <c r="Y87" s="81"/>
      <c r="Z87" s="81"/>
      <c r="AA87" s="81"/>
      <c r="AB87" s="81"/>
      <c r="AC87" s="81"/>
      <c r="AD87" s="81"/>
      <c r="AE87" s="81"/>
      <c r="AF87" s="81"/>
      <c r="AG87" s="81"/>
      <c r="AH87" s="81"/>
    </row>
    <row r="88" spans="1:389" x14ac:dyDescent="0.25">
      <c r="A88" s="87"/>
      <c r="B88" s="87"/>
      <c r="C88" s="87"/>
      <c r="D88" s="87"/>
      <c r="E88" s="87"/>
      <c r="F88" s="87"/>
      <c r="G88" s="87"/>
      <c r="H88" s="87"/>
      <c r="I88" s="87"/>
      <c r="J88" s="87"/>
      <c r="K88" s="309"/>
      <c r="L88" s="309"/>
      <c r="M88" s="81"/>
      <c r="N88" s="81"/>
      <c r="O88" s="81"/>
      <c r="P88" s="81"/>
      <c r="Q88" s="81"/>
      <c r="R88" s="81"/>
      <c r="S88" s="81"/>
      <c r="T88" s="81"/>
      <c r="U88" s="81"/>
      <c r="V88" s="81"/>
      <c r="W88" s="81"/>
      <c r="X88" s="81"/>
      <c r="Y88" s="81"/>
      <c r="Z88" s="81"/>
      <c r="AA88" s="81"/>
      <c r="AB88" s="81"/>
      <c r="AC88" s="81"/>
      <c r="AD88" s="81"/>
      <c r="AE88" s="81"/>
      <c r="AF88" s="81"/>
      <c r="AG88" s="81"/>
      <c r="AH88" s="81"/>
    </row>
    <row r="89" spans="1:389" x14ac:dyDescent="0.25">
      <c r="A89" s="87"/>
      <c r="B89" s="87"/>
      <c r="C89" s="87"/>
      <c r="D89" s="87"/>
      <c r="E89" s="87"/>
      <c r="F89" s="87"/>
      <c r="G89" s="87"/>
      <c r="H89" s="87"/>
      <c r="I89" s="87"/>
      <c r="J89" s="87"/>
      <c r="K89" s="309"/>
      <c r="L89" s="309"/>
      <c r="M89" s="81"/>
      <c r="N89" s="81"/>
      <c r="O89" s="81"/>
      <c r="P89" s="81"/>
      <c r="Q89" s="81"/>
      <c r="R89" s="81"/>
      <c r="S89" s="81"/>
      <c r="T89" s="81"/>
      <c r="U89" s="81"/>
      <c r="V89" s="81"/>
      <c r="W89" s="81"/>
      <c r="X89" s="81"/>
      <c r="Y89" s="81"/>
      <c r="Z89" s="81"/>
      <c r="AA89" s="81"/>
      <c r="AB89" s="81"/>
      <c r="AC89" s="81"/>
      <c r="AD89" s="81"/>
      <c r="AE89" s="81"/>
      <c r="AF89" s="81"/>
      <c r="AG89" s="81"/>
      <c r="AH89" s="81"/>
    </row>
    <row r="90" spans="1:389" x14ac:dyDescent="0.25">
      <c r="A90" s="87"/>
      <c r="B90" s="87"/>
      <c r="C90" s="87"/>
      <c r="D90" s="87"/>
      <c r="E90" s="87"/>
      <c r="F90" s="87"/>
      <c r="G90" s="87"/>
      <c r="H90" s="87"/>
      <c r="I90" s="87"/>
      <c r="J90" s="87"/>
      <c r="K90" s="309"/>
      <c r="L90" s="309"/>
      <c r="M90" s="81"/>
      <c r="N90" s="81"/>
      <c r="O90" s="81"/>
      <c r="P90" s="81"/>
      <c r="Q90" s="81"/>
      <c r="R90" s="81"/>
      <c r="S90" s="81"/>
      <c r="T90" s="81"/>
      <c r="U90" s="81"/>
      <c r="V90" s="81"/>
      <c r="W90" s="81"/>
      <c r="X90" s="81"/>
      <c r="Y90" s="81"/>
      <c r="Z90" s="81"/>
      <c r="AA90" s="81"/>
      <c r="AB90" s="81"/>
      <c r="AC90" s="81"/>
      <c r="AD90" s="81"/>
      <c r="AE90" s="81"/>
      <c r="AF90" s="81"/>
      <c r="AG90" s="81"/>
      <c r="AH90" s="81"/>
    </row>
    <row r="91" spans="1:389" x14ac:dyDescent="0.25">
      <c r="A91" s="87"/>
      <c r="B91" s="87"/>
      <c r="C91" s="87"/>
      <c r="D91" s="87"/>
      <c r="E91" s="87"/>
      <c r="F91" s="87"/>
      <c r="G91" s="87"/>
      <c r="H91" s="87"/>
      <c r="I91" s="87"/>
      <c r="J91" s="87"/>
      <c r="K91" s="309"/>
      <c r="L91" s="309"/>
      <c r="M91" s="81"/>
      <c r="N91" s="81"/>
      <c r="O91" s="81"/>
      <c r="P91" s="81"/>
      <c r="Q91" s="81"/>
      <c r="R91" s="81"/>
      <c r="S91" s="81"/>
      <c r="T91" s="81"/>
      <c r="U91" s="81"/>
      <c r="V91" s="81"/>
      <c r="W91" s="81"/>
      <c r="X91" s="81"/>
      <c r="Y91" s="81"/>
      <c r="Z91" s="81"/>
      <c r="AA91" s="81"/>
      <c r="AB91" s="81"/>
      <c r="AC91" s="81"/>
      <c r="AD91" s="81"/>
      <c r="AE91" s="81"/>
      <c r="AF91" s="81"/>
      <c r="AG91" s="81"/>
      <c r="AH91" s="81"/>
    </row>
    <row r="92" spans="1:389" x14ac:dyDescent="0.25">
      <c r="A92" s="87"/>
      <c r="B92" s="87"/>
      <c r="C92" s="87"/>
      <c r="D92" s="87"/>
      <c r="E92" s="87"/>
      <c r="F92" s="87"/>
      <c r="G92" s="87"/>
      <c r="H92" s="87"/>
      <c r="I92" s="87"/>
      <c r="J92" s="87"/>
      <c r="K92" s="309"/>
      <c r="L92" s="309"/>
      <c r="M92" s="81"/>
      <c r="N92" s="81"/>
      <c r="O92" s="81"/>
      <c r="P92" s="81"/>
      <c r="Q92" s="81"/>
      <c r="R92" s="81"/>
      <c r="S92" s="81"/>
      <c r="T92" s="81"/>
      <c r="U92" s="81"/>
      <c r="V92" s="81"/>
      <c r="W92" s="81"/>
      <c r="X92" s="81"/>
      <c r="Y92" s="81"/>
      <c r="Z92" s="81"/>
      <c r="AA92" s="81"/>
      <c r="AB92" s="81"/>
      <c r="AC92" s="81"/>
      <c r="AD92" s="81"/>
      <c r="AE92" s="81"/>
      <c r="AF92" s="81"/>
      <c r="AG92" s="81"/>
      <c r="AH92" s="81"/>
    </row>
    <row r="93" spans="1:389" x14ac:dyDescent="0.25">
      <c r="A93" s="87"/>
      <c r="B93" s="87"/>
      <c r="C93" s="87"/>
      <c r="D93" s="87"/>
      <c r="E93" s="87"/>
      <c r="F93" s="87"/>
      <c r="G93" s="87"/>
      <c r="H93" s="87"/>
      <c r="I93" s="87"/>
      <c r="J93" s="87"/>
      <c r="K93" s="309"/>
      <c r="L93" s="309"/>
      <c r="M93" s="81"/>
      <c r="N93" s="81"/>
      <c r="O93" s="81"/>
      <c r="P93" s="81"/>
      <c r="Q93" s="81"/>
      <c r="R93" s="81"/>
      <c r="S93" s="81"/>
      <c r="T93" s="81"/>
      <c r="U93" s="81"/>
      <c r="V93" s="81"/>
      <c r="W93" s="81"/>
      <c r="X93" s="81"/>
      <c r="Y93" s="81"/>
      <c r="Z93" s="81"/>
      <c r="AA93" s="81"/>
      <c r="AB93" s="81"/>
      <c r="AC93" s="81"/>
      <c r="AD93" s="81"/>
      <c r="AE93" s="81"/>
      <c r="AF93" s="81"/>
      <c r="AG93" s="81"/>
      <c r="AH93" s="81"/>
    </row>
    <row r="94" spans="1:389" x14ac:dyDescent="0.25">
      <c r="A94" s="87"/>
      <c r="B94" s="87"/>
      <c r="C94" s="87"/>
      <c r="D94" s="87"/>
      <c r="E94" s="87"/>
      <c r="F94" s="87"/>
      <c r="G94" s="87"/>
      <c r="H94" s="87"/>
      <c r="I94" s="87"/>
      <c r="J94" s="87"/>
      <c r="K94" s="309"/>
      <c r="L94" s="309"/>
      <c r="M94" s="81"/>
      <c r="N94" s="81"/>
      <c r="O94" s="81"/>
      <c r="P94" s="81"/>
      <c r="Q94" s="81"/>
      <c r="R94" s="81"/>
      <c r="S94" s="81"/>
      <c r="T94" s="81"/>
      <c r="U94" s="81"/>
      <c r="V94" s="81"/>
      <c r="W94" s="81"/>
      <c r="X94" s="81"/>
      <c r="Y94" s="81"/>
      <c r="Z94" s="81"/>
      <c r="AA94" s="81"/>
      <c r="AB94" s="81"/>
      <c r="AC94" s="81"/>
      <c r="AD94" s="81"/>
      <c r="AE94" s="81"/>
      <c r="AF94" s="81"/>
      <c r="AG94" s="81"/>
      <c r="AH94" s="81"/>
    </row>
    <row r="95" spans="1:389" x14ac:dyDescent="0.25">
      <c r="A95" s="87"/>
      <c r="B95" s="87"/>
      <c r="C95" s="87"/>
      <c r="D95" s="87"/>
      <c r="E95" s="87"/>
      <c r="F95" s="87"/>
      <c r="G95" s="87"/>
      <c r="H95" s="87"/>
      <c r="I95" s="87"/>
      <c r="J95" s="87"/>
      <c r="K95" s="309"/>
      <c r="L95" s="309"/>
      <c r="M95" s="81"/>
      <c r="N95" s="81"/>
      <c r="O95" s="81"/>
      <c r="P95" s="81"/>
      <c r="Q95" s="81"/>
      <c r="R95" s="81"/>
      <c r="S95" s="81"/>
      <c r="T95" s="81"/>
      <c r="U95" s="81"/>
      <c r="V95" s="81"/>
      <c r="W95" s="81"/>
      <c r="X95" s="81"/>
      <c r="Y95" s="81"/>
      <c r="Z95" s="81"/>
      <c r="AA95" s="81"/>
      <c r="AB95" s="81"/>
      <c r="AC95" s="81"/>
      <c r="AD95" s="81"/>
      <c r="AE95" s="81"/>
      <c r="AF95" s="81"/>
      <c r="AG95" s="81"/>
      <c r="AH95" s="81"/>
    </row>
    <row r="96" spans="1:389" x14ac:dyDescent="0.25">
      <c r="A96" s="87"/>
      <c r="B96" s="87"/>
      <c r="C96" s="87"/>
      <c r="D96" s="87"/>
      <c r="E96" s="87"/>
      <c r="F96" s="87"/>
      <c r="G96" s="87"/>
      <c r="H96" s="87"/>
      <c r="I96" s="87"/>
      <c r="J96" s="87"/>
      <c r="K96" s="309"/>
      <c r="L96" s="309"/>
      <c r="M96" s="81"/>
      <c r="N96" s="81"/>
      <c r="O96" s="81"/>
      <c r="P96" s="81"/>
      <c r="Q96" s="81"/>
      <c r="R96" s="81"/>
      <c r="S96" s="81"/>
      <c r="T96" s="81"/>
      <c r="U96" s="81"/>
      <c r="V96" s="81"/>
      <c r="W96" s="81"/>
      <c r="X96" s="81"/>
      <c r="Y96" s="81"/>
      <c r="Z96" s="81"/>
      <c r="AA96" s="81"/>
      <c r="AB96" s="81"/>
      <c r="AC96" s="81"/>
      <c r="AD96" s="81"/>
      <c r="AE96" s="81"/>
      <c r="AF96" s="81"/>
      <c r="AG96" s="81"/>
      <c r="AH96" s="81"/>
    </row>
    <row r="97" spans="1:34" x14ac:dyDescent="0.25">
      <c r="A97" s="87"/>
      <c r="B97" s="87"/>
      <c r="C97" s="87"/>
      <c r="D97" s="87"/>
      <c r="E97" s="87"/>
      <c r="F97" s="87"/>
      <c r="G97" s="87"/>
      <c r="H97" s="87"/>
      <c r="I97" s="87"/>
      <c r="J97" s="87"/>
      <c r="K97" s="309"/>
      <c r="L97" s="309"/>
      <c r="M97" s="81"/>
      <c r="N97" s="81"/>
      <c r="O97" s="81"/>
      <c r="P97" s="81"/>
      <c r="Q97" s="81"/>
      <c r="R97" s="81"/>
      <c r="S97" s="81"/>
      <c r="T97" s="81"/>
      <c r="U97" s="81"/>
      <c r="V97" s="81"/>
      <c r="W97" s="81"/>
      <c r="X97" s="81"/>
      <c r="Y97" s="81"/>
      <c r="Z97" s="81"/>
      <c r="AA97" s="81"/>
      <c r="AB97" s="81"/>
      <c r="AC97" s="81"/>
      <c r="AD97" s="81"/>
      <c r="AE97" s="81"/>
      <c r="AF97" s="81"/>
      <c r="AG97" s="81"/>
      <c r="AH97" s="81"/>
    </row>
    <row r="98" spans="1:34" x14ac:dyDescent="0.25">
      <c r="A98" s="87"/>
      <c r="B98" s="87"/>
      <c r="C98" s="87"/>
      <c r="D98" s="87"/>
      <c r="E98" s="87"/>
      <c r="F98" s="87"/>
      <c r="G98" s="87"/>
      <c r="H98" s="87"/>
      <c r="I98" s="87"/>
      <c r="J98" s="87"/>
      <c r="K98" s="309"/>
      <c r="L98" s="309"/>
      <c r="M98" s="81"/>
      <c r="N98" s="81"/>
      <c r="O98" s="81"/>
      <c r="P98" s="81"/>
      <c r="Q98" s="81"/>
      <c r="R98" s="81"/>
      <c r="S98" s="81"/>
      <c r="T98" s="81"/>
      <c r="U98" s="81"/>
      <c r="V98" s="81"/>
      <c r="W98" s="81"/>
      <c r="X98" s="81"/>
      <c r="Y98" s="81"/>
      <c r="Z98" s="81"/>
      <c r="AA98" s="81"/>
      <c r="AB98" s="81"/>
      <c r="AC98" s="81"/>
      <c r="AD98" s="81"/>
      <c r="AE98" s="81"/>
      <c r="AF98" s="81"/>
      <c r="AG98" s="81"/>
      <c r="AH98" s="81"/>
    </row>
    <row r="99" spans="1:34" x14ac:dyDescent="0.25">
      <c r="A99" s="87"/>
      <c r="B99" s="87"/>
      <c r="C99" s="87"/>
      <c r="D99" s="87"/>
      <c r="E99" s="87"/>
      <c r="F99" s="87"/>
      <c r="G99" s="87"/>
      <c r="H99" s="87"/>
      <c r="I99" s="87"/>
      <c r="J99" s="87"/>
      <c r="K99" s="309"/>
      <c r="L99" s="309"/>
      <c r="M99" s="81"/>
      <c r="N99" s="81"/>
      <c r="O99" s="81"/>
      <c r="P99" s="81"/>
      <c r="Q99" s="81"/>
      <c r="R99" s="81"/>
      <c r="S99" s="81"/>
      <c r="T99" s="81"/>
      <c r="U99" s="81"/>
      <c r="V99" s="81"/>
      <c r="W99" s="81"/>
      <c r="X99" s="81"/>
      <c r="Y99" s="81"/>
      <c r="Z99" s="81"/>
      <c r="AA99" s="81"/>
      <c r="AB99" s="81"/>
      <c r="AC99" s="81"/>
      <c r="AD99" s="81"/>
      <c r="AE99" s="81"/>
      <c r="AF99" s="81"/>
      <c r="AG99" s="81"/>
      <c r="AH99" s="81"/>
    </row>
    <row r="100" spans="1:34" x14ac:dyDescent="0.25">
      <c r="A100" s="87"/>
      <c r="B100" s="87"/>
      <c r="C100" s="87"/>
      <c r="D100" s="87"/>
      <c r="E100" s="87"/>
      <c r="F100" s="87"/>
      <c r="G100" s="87"/>
      <c r="H100" s="87"/>
      <c r="I100" s="87"/>
      <c r="J100" s="87"/>
      <c r="K100" s="309"/>
      <c r="L100" s="309"/>
      <c r="M100" s="81"/>
      <c r="N100" s="81"/>
      <c r="O100" s="81"/>
      <c r="P100" s="81"/>
      <c r="Q100" s="81"/>
      <c r="R100" s="81"/>
      <c r="S100" s="81"/>
      <c r="T100" s="81"/>
      <c r="U100" s="81"/>
      <c r="V100" s="81"/>
      <c r="W100" s="81"/>
      <c r="X100" s="81"/>
      <c r="Y100" s="81"/>
      <c r="Z100" s="81"/>
      <c r="AA100" s="81"/>
      <c r="AB100" s="81"/>
      <c r="AC100" s="81"/>
      <c r="AD100" s="81"/>
      <c r="AE100" s="81"/>
      <c r="AF100" s="81"/>
      <c r="AG100" s="81"/>
      <c r="AH100" s="81"/>
    </row>
    <row r="101" spans="1:34" x14ac:dyDescent="0.25">
      <c r="A101" s="87"/>
      <c r="B101" s="87"/>
      <c r="C101" s="87"/>
      <c r="D101" s="87"/>
      <c r="E101" s="87"/>
      <c r="F101" s="87"/>
      <c r="G101" s="87"/>
      <c r="H101" s="87"/>
      <c r="I101" s="87"/>
      <c r="J101" s="87"/>
      <c r="K101" s="309"/>
      <c r="L101" s="309"/>
      <c r="M101" s="81"/>
      <c r="N101" s="81"/>
      <c r="O101" s="81"/>
      <c r="P101" s="81"/>
      <c r="Q101" s="81"/>
      <c r="R101" s="81"/>
      <c r="S101" s="81"/>
      <c r="T101" s="81"/>
      <c r="U101" s="81"/>
      <c r="V101" s="81"/>
      <c r="W101" s="81"/>
      <c r="X101" s="81"/>
      <c r="Y101" s="81"/>
      <c r="Z101" s="81"/>
      <c r="AA101" s="81"/>
      <c r="AB101" s="81"/>
      <c r="AC101" s="81"/>
      <c r="AD101" s="81"/>
      <c r="AE101" s="81"/>
      <c r="AF101" s="81"/>
      <c r="AG101" s="81"/>
      <c r="AH101" s="81"/>
    </row>
    <row r="102" spans="1:34" x14ac:dyDescent="0.25">
      <c r="A102" s="87"/>
      <c r="B102" s="87"/>
      <c r="C102" s="87"/>
      <c r="D102" s="87"/>
      <c r="E102" s="87"/>
      <c r="F102" s="87"/>
      <c r="G102" s="87"/>
      <c r="H102" s="87"/>
      <c r="I102" s="87"/>
      <c r="J102" s="87"/>
      <c r="K102" s="309"/>
      <c r="L102" s="309"/>
      <c r="M102" s="81"/>
      <c r="N102" s="81"/>
      <c r="O102" s="81"/>
      <c r="P102" s="81"/>
      <c r="Q102" s="81"/>
      <c r="R102" s="81"/>
      <c r="S102" s="81"/>
      <c r="T102" s="81"/>
      <c r="U102" s="81"/>
      <c r="V102" s="81"/>
      <c r="W102" s="81"/>
      <c r="X102" s="81"/>
      <c r="Y102" s="81"/>
      <c r="Z102" s="81"/>
      <c r="AA102" s="81"/>
      <c r="AB102" s="81"/>
      <c r="AC102" s="81"/>
      <c r="AD102" s="81"/>
      <c r="AE102" s="81"/>
      <c r="AF102" s="81"/>
      <c r="AG102" s="81"/>
      <c r="AH102" s="81"/>
    </row>
    <row r="103" spans="1:34" x14ac:dyDescent="0.25">
      <c r="A103" s="87"/>
      <c r="B103" s="87"/>
      <c r="C103" s="87"/>
      <c r="D103" s="87"/>
      <c r="E103" s="87"/>
      <c r="F103" s="87"/>
      <c r="G103" s="87"/>
      <c r="H103" s="87"/>
      <c r="I103" s="87"/>
      <c r="J103" s="87"/>
      <c r="K103" s="309"/>
      <c r="L103" s="309"/>
      <c r="M103" s="81"/>
      <c r="N103" s="81"/>
      <c r="O103" s="81"/>
      <c r="P103" s="81"/>
      <c r="Q103" s="81"/>
      <c r="R103" s="81"/>
      <c r="S103" s="81"/>
      <c r="T103" s="81"/>
      <c r="U103" s="81"/>
      <c r="V103" s="81"/>
      <c r="W103" s="81"/>
      <c r="X103" s="81"/>
      <c r="Y103" s="81"/>
      <c r="Z103" s="81"/>
      <c r="AA103" s="81"/>
      <c r="AB103" s="81"/>
      <c r="AC103" s="81"/>
      <c r="AD103" s="81"/>
      <c r="AE103" s="81"/>
      <c r="AF103" s="81"/>
      <c r="AG103" s="81"/>
      <c r="AH103" s="81"/>
    </row>
    <row r="104" spans="1:34" x14ac:dyDescent="0.25">
      <c r="A104" s="87"/>
      <c r="B104" s="87"/>
      <c r="C104" s="87"/>
      <c r="D104" s="87"/>
      <c r="E104" s="87"/>
      <c r="F104" s="87"/>
      <c r="G104" s="87"/>
      <c r="H104" s="87"/>
      <c r="I104" s="87"/>
      <c r="J104" s="87"/>
      <c r="K104" s="309"/>
      <c r="L104" s="309"/>
      <c r="M104" s="81"/>
      <c r="N104" s="81"/>
      <c r="O104" s="81"/>
      <c r="P104" s="81"/>
      <c r="Q104" s="81"/>
      <c r="R104" s="81"/>
      <c r="S104" s="81"/>
      <c r="T104" s="81"/>
      <c r="U104" s="81"/>
      <c r="V104" s="81"/>
      <c r="W104" s="81"/>
      <c r="X104" s="81"/>
      <c r="Y104" s="81"/>
      <c r="Z104" s="81"/>
      <c r="AA104" s="81"/>
      <c r="AB104" s="81"/>
      <c r="AC104" s="81"/>
      <c r="AD104" s="81"/>
      <c r="AE104" s="81"/>
      <c r="AF104" s="81"/>
      <c r="AG104" s="81"/>
      <c r="AH104" s="81"/>
    </row>
    <row r="105" spans="1:34" x14ac:dyDescent="0.25">
      <c r="A105" s="87"/>
      <c r="B105" s="87"/>
      <c r="C105" s="87"/>
      <c r="D105" s="87"/>
      <c r="E105" s="87"/>
      <c r="F105" s="87"/>
      <c r="G105" s="87"/>
      <c r="H105" s="87"/>
      <c r="I105" s="87"/>
      <c r="J105" s="87"/>
      <c r="K105" s="309"/>
      <c r="L105" s="309"/>
      <c r="M105" s="81"/>
      <c r="N105" s="81"/>
      <c r="O105" s="81"/>
      <c r="P105" s="81"/>
      <c r="Q105" s="81"/>
      <c r="R105" s="81"/>
      <c r="S105" s="81"/>
      <c r="T105" s="81"/>
      <c r="U105" s="81"/>
      <c r="V105" s="81"/>
      <c r="W105" s="81"/>
      <c r="X105" s="81"/>
      <c r="Y105" s="81"/>
      <c r="Z105" s="81"/>
      <c r="AA105" s="81"/>
      <c r="AB105" s="81"/>
      <c r="AC105" s="81"/>
      <c r="AD105" s="81"/>
      <c r="AE105" s="81"/>
      <c r="AF105" s="81"/>
      <c r="AG105" s="81"/>
      <c r="AH105" s="81"/>
    </row>
    <row r="106" spans="1:34" x14ac:dyDescent="0.25">
      <c r="A106" s="87"/>
      <c r="B106" s="87"/>
      <c r="C106" s="87"/>
      <c r="D106" s="87"/>
      <c r="E106" s="87"/>
      <c r="F106" s="87"/>
      <c r="G106" s="87"/>
      <c r="H106" s="87"/>
      <c r="I106" s="87"/>
      <c r="J106" s="87"/>
      <c r="K106" s="309"/>
      <c r="L106" s="309"/>
      <c r="M106" s="81"/>
      <c r="N106" s="81"/>
      <c r="O106" s="81"/>
      <c r="P106" s="81"/>
      <c r="Q106" s="81"/>
      <c r="R106" s="81"/>
      <c r="S106" s="81"/>
      <c r="T106" s="81"/>
      <c r="U106" s="81"/>
      <c r="V106" s="81"/>
      <c r="W106" s="81"/>
      <c r="X106" s="81"/>
      <c r="Y106" s="81"/>
      <c r="Z106" s="81"/>
      <c r="AA106" s="81"/>
      <c r="AB106" s="81"/>
      <c r="AC106" s="81"/>
      <c r="AD106" s="81"/>
      <c r="AE106" s="81"/>
      <c r="AF106" s="81"/>
      <c r="AG106" s="81"/>
      <c r="AH106" s="81"/>
    </row>
    <row r="107" spans="1:34" x14ac:dyDescent="0.25">
      <c r="A107" s="87"/>
      <c r="B107" s="87"/>
      <c r="C107" s="87"/>
      <c r="D107" s="87"/>
      <c r="E107" s="87"/>
      <c r="F107" s="87"/>
      <c r="G107" s="87"/>
      <c r="H107" s="87"/>
      <c r="I107" s="87"/>
      <c r="J107" s="87"/>
      <c r="K107" s="309"/>
      <c r="L107" s="309"/>
      <c r="M107" s="81"/>
      <c r="N107" s="81"/>
      <c r="O107" s="81"/>
      <c r="P107" s="81"/>
      <c r="Q107" s="81"/>
      <c r="R107" s="81"/>
      <c r="S107" s="81"/>
      <c r="T107" s="81"/>
      <c r="U107" s="81"/>
      <c r="V107" s="81"/>
      <c r="W107" s="81"/>
      <c r="X107" s="81"/>
      <c r="Y107" s="81"/>
      <c r="Z107" s="81"/>
      <c r="AA107" s="81"/>
      <c r="AB107" s="81"/>
      <c r="AC107" s="81"/>
      <c r="AD107" s="81"/>
      <c r="AE107" s="81"/>
      <c r="AF107" s="81"/>
      <c r="AG107" s="81"/>
      <c r="AH107" s="81"/>
    </row>
    <row r="108" spans="1:34" x14ac:dyDescent="0.25">
      <c r="A108" s="87"/>
      <c r="B108" s="87"/>
      <c r="C108" s="87"/>
      <c r="D108" s="87"/>
      <c r="E108" s="87"/>
      <c r="F108" s="87"/>
      <c r="G108" s="87"/>
      <c r="H108" s="87"/>
      <c r="I108" s="87"/>
      <c r="J108" s="87"/>
      <c r="K108" s="309"/>
      <c r="L108" s="309"/>
      <c r="M108" s="81"/>
      <c r="N108" s="81"/>
      <c r="O108" s="81"/>
      <c r="P108" s="81"/>
      <c r="Q108" s="81"/>
      <c r="R108" s="81"/>
      <c r="S108" s="81"/>
      <c r="T108" s="81"/>
      <c r="U108" s="81"/>
      <c r="V108" s="81"/>
      <c r="W108" s="81"/>
      <c r="X108" s="81"/>
      <c r="Y108" s="81"/>
      <c r="Z108" s="81"/>
      <c r="AA108" s="81"/>
      <c r="AB108" s="81"/>
      <c r="AC108" s="81"/>
      <c r="AD108" s="81"/>
      <c r="AE108" s="81"/>
      <c r="AF108" s="81"/>
      <c r="AG108" s="81"/>
      <c r="AH108" s="81"/>
    </row>
    <row r="109" spans="1:34" x14ac:dyDescent="0.25">
      <c r="A109" s="87"/>
      <c r="B109" s="87"/>
      <c r="C109" s="87"/>
      <c r="D109" s="87"/>
      <c r="E109" s="87"/>
      <c r="F109" s="87"/>
      <c r="G109" s="87"/>
      <c r="H109" s="87"/>
      <c r="I109" s="87"/>
      <c r="J109" s="87"/>
      <c r="K109" s="309"/>
      <c r="L109" s="309"/>
      <c r="M109" s="81"/>
      <c r="N109" s="81"/>
      <c r="O109" s="81"/>
      <c r="P109" s="81"/>
      <c r="Q109" s="81"/>
      <c r="R109" s="81"/>
      <c r="S109" s="81"/>
      <c r="T109" s="81"/>
      <c r="U109" s="81"/>
      <c r="V109" s="81"/>
      <c r="W109" s="81"/>
      <c r="X109" s="81"/>
      <c r="Y109" s="81"/>
      <c r="Z109" s="81"/>
      <c r="AA109" s="81"/>
      <c r="AB109" s="81"/>
      <c r="AC109" s="81"/>
      <c r="AD109" s="81"/>
      <c r="AE109" s="81"/>
      <c r="AF109" s="81"/>
      <c r="AG109" s="81"/>
      <c r="AH109" s="81"/>
    </row>
    <row r="110" spans="1:34" x14ac:dyDescent="0.25">
      <c r="A110" s="87"/>
      <c r="B110" s="87"/>
      <c r="C110" s="87"/>
      <c r="D110" s="87"/>
      <c r="E110" s="87"/>
      <c r="F110" s="87"/>
      <c r="G110" s="87"/>
      <c r="H110" s="87"/>
      <c r="I110" s="87"/>
      <c r="J110" s="87"/>
      <c r="K110" s="309"/>
      <c r="L110" s="309"/>
      <c r="M110" s="81"/>
      <c r="N110" s="81"/>
      <c r="O110" s="81"/>
      <c r="P110" s="81"/>
      <c r="Q110" s="81"/>
      <c r="R110" s="81"/>
      <c r="S110" s="81"/>
      <c r="T110" s="81"/>
      <c r="U110" s="81"/>
      <c r="V110" s="81"/>
      <c r="W110" s="81"/>
      <c r="X110" s="81"/>
      <c r="Y110" s="81"/>
      <c r="Z110" s="81"/>
      <c r="AA110" s="81"/>
      <c r="AB110" s="81"/>
      <c r="AC110" s="81"/>
      <c r="AD110" s="81"/>
      <c r="AE110" s="81"/>
      <c r="AF110" s="81"/>
      <c r="AG110" s="81"/>
      <c r="AH110" s="81"/>
    </row>
    <row r="111" spans="1:34" x14ac:dyDescent="0.25">
      <c r="A111" s="87"/>
      <c r="B111" s="87"/>
      <c r="C111" s="87"/>
      <c r="D111" s="87"/>
      <c r="E111" s="87"/>
      <c r="F111" s="87"/>
      <c r="G111" s="87"/>
      <c r="H111" s="87"/>
      <c r="I111" s="87"/>
      <c r="J111" s="87"/>
      <c r="K111" s="309"/>
      <c r="L111" s="309"/>
      <c r="M111" s="81"/>
      <c r="N111" s="81"/>
      <c r="O111" s="81"/>
      <c r="P111" s="81"/>
      <c r="Q111" s="81"/>
      <c r="R111" s="81"/>
      <c r="S111" s="81"/>
      <c r="T111" s="81"/>
      <c r="U111" s="81"/>
      <c r="V111" s="81"/>
      <c r="W111" s="81"/>
      <c r="X111" s="81"/>
      <c r="Y111" s="81"/>
      <c r="Z111" s="81"/>
      <c r="AA111" s="81"/>
      <c r="AB111" s="81"/>
      <c r="AC111" s="81"/>
      <c r="AD111" s="81"/>
      <c r="AE111" s="81"/>
      <c r="AF111" s="81"/>
      <c r="AG111" s="81"/>
      <c r="AH111" s="81"/>
    </row>
    <row r="112" spans="1:34" x14ac:dyDescent="0.25">
      <c r="A112" s="87"/>
      <c r="B112" s="87"/>
      <c r="C112" s="87"/>
      <c r="D112" s="87"/>
      <c r="E112" s="87"/>
      <c r="F112" s="87"/>
      <c r="G112" s="87"/>
      <c r="H112" s="87"/>
      <c r="I112" s="87"/>
      <c r="J112" s="87"/>
      <c r="K112" s="309"/>
      <c r="L112" s="309"/>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x14ac:dyDescent="0.25">
      <c r="A113" s="87"/>
      <c r="B113" s="87"/>
      <c r="C113" s="87"/>
      <c r="D113" s="87"/>
      <c r="E113" s="87"/>
      <c r="F113" s="87"/>
      <c r="G113" s="87"/>
      <c r="H113" s="87"/>
      <c r="I113" s="87"/>
      <c r="J113" s="87"/>
      <c r="K113" s="309"/>
      <c r="L113" s="309"/>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x14ac:dyDescent="0.25">
      <c r="A114" s="87"/>
      <c r="B114" s="87"/>
      <c r="C114" s="87"/>
      <c r="D114" s="87"/>
      <c r="E114" s="87"/>
      <c r="F114" s="87"/>
      <c r="G114" s="87"/>
      <c r="H114" s="87"/>
      <c r="I114" s="87"/>
      <c r="J114" s="87"/>
      <c r="K114" s="309"/>
      <c r="L114" s="309"/>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x14ac:dyDescent="0.25">
      <c r="A115" s="87"/>
      <c r="B115" s="87"/>
      <c r="C115" s="87"/>
      <c r="D115" s="87"/>
      <c r="E115" s="87"/>
      <c r="F115" s="87"/>
      <c r="G115" s="87"/>
      <c r="H115" s="87"/>
      <c r="I115" s="87"/>
      <c r="J115" s="87"/>
      <c r="K115" s="309"/>
      <c r="L115" s="309"/>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x14ac:dyDescent="0.25">
      <c r="A116" s="87"/>
      <c r="B116" s="87"/>
      <c r="C116" s="87"/>
      <c r="D116" s="87"/>
      <c r="E116" s="87"/>
      <c r="F116" s="87"/>
      <c r="G116" s="87"/>
      <c r="H116" s="87"/>
      <c r="I116" s="87"/>
      <c r="J116" s="87"/>
      <c r="K116" s="309"/>
      <c r="L116" s="309"/>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x14ac:dyDescent="0.25">
      <c r="A117" s="87"/>
      <c r="B117" s="87"/>
      <c r="C117" s="87"/>
      <c r="D117" s="87"/>
      <c r="E117" s="87"/>
      <c r="F117" s="87"/>
      <c r="G117" s="87"/>
      <c r="H117" s="87"/>
      <c r="I117" s="87"/>
      <c r="J117" s="87"/>
      <c r="K117" s="309"/>
      <c r="L117" s="309"/>
      <c r="M117" s="81"/>
      <c r="N117" s="81"/>
      <c r="O117" s="81"/>
      <c r="P117" s="81"/>
      <c r="Q117" s="81"/>
      <c r="R117" s="81"/>
      <c r="S117" s="81"/>
      <c r="T117" s="81"/>
      <c r="U117" s="81"/>
      <c r="V117" s="81"/>
      <c r="W117" s="81"/>
      <c r="X117" s="81"/>
      <c r="Y117" s="81"/>
      <c r="Z117" s="81"/>
      <c r="AA117" s="81"/>
      <c r="AB117" s="81"/>
      <c r="AC117" s="81"/>
      <c r="AD117" s="81"/>
      <c r="AE117" s="81"/>
      <c r="AF117" s="81"/>
      <c r="AG117" s="81"/>
      <c r="AH117" s="81"/>
    </row>
    <row r="118" spans="1:34" x14ac:dyDescent="0.25">
      <c r="A118" s="87"/>
      <c r="B118" s="87"/>
      <c r="C118" s="87"/>
      <c r="D118" s="87"/>
      <c r="E118" s="87"/>
      <c r="F118" s="87"/>
      <c r="G118" s="87"/>
      <c r="H118" s="87"/>
      <c r="I118" s="87"/>
      <c r="J118" s="87"/>
      <c r="K118" s="309"/>
      <c r="L118" s="309"/>
      <c r="M118" s="81"/>
      <c r="N118" s="81"/>
      <c r="O118" s="81"/>
      <c r="P118" s="81"/>
      <c r="Q118" s="81"/>
      <c r="R118" s="81"/>
      <c r="S118" s="81"/>
      <c r="T118" s="81"/>
      <c r="U118" s="81"/>
      <c r="V118" s="81"/>
      <c r="W118" s="81"/>
      <c r="X118" s="81"/>
      <c r="Y118" s="81"/>
      <c r="Z118" s="81"/>
      <c r="AA118" s="81"/>
      <c r="AB118" s="81"/>
      <c r="AC118" s="81"/>
      <c r="AD118" s="81"/>
      <c r="AE118" s="81"/>
      <c r="AF118" s="81"/>
      <c r="AG118" s="81"/>
      <c r="AH118" s="81"/>
    </row>
    <row r="119" spans="1:34" x14ac:dyDescent="0.25">
      <c r="A119" s="87"/>
      <c r="B119" s="87"/>
      <c r="C119" s="87"/>
      <c r="D119" s="87"/>
      <c r="E119" s="87"/>
      <c r="F119" s="87"/>
      <c r="G119" s="87"/>
      <c r="H119" s="87"/>
      <c r="I119" s="87"/>
      <c r="J119" s="87"/>
      <c r="K119" s="309"/>
      <c r="L119" s="309"/>
      <c r="M119" s="81"/>
      <c r="N119" s="81"/>
      <c r="O119" s="81"/>
      <c r="P119" s="81"/>
      <c r="Q119" s="81"/>
      <c r="R119" s="81"/>
      <c r="S119" s="81"/>
      <c r="T119" s="81"/>
      <c r="U119" s="81"/>
      <c r="V119" s="81"/>
      <c r="W119" s="81"/>
      <c r="X119" s="81"/>
      <c r="Y119" s="81"/>
      <c r="Z119" s="81"/>
      <c r="AA119" s="81"/>
      <c r="AB119" s="81"/>
      <c r="AC119" s="81"/>
      <c r="AD119" s="81"/>
      <c r="AE119" s="81"/>
      <c r="AF119" s="81"/>
      <c r="AG119" s="81"/>
      <c r="AH119" s="81"/>
    </row>
    <row r="120" spans="1:34" x14ac:dyDescent="0.25">
      <c r="A120" s="87"/>
      <c r="B120" s="87"/>
      <c r="C120" s="87"/>
      <c r="D120" s="87"/>
      <c r="E120" s="87"/>
      <c r="F120" s="87"/>
      <c r="G120" s="87"/>
      <c r="H120" s="87"/>
      <c r="I120" s="87"/>
      <c r="J120" s="87"/>
      <c r="K120" s="309"/>
      <c r="L120" s="309"/>
      <c r="M120" s="81"/>
      <c r="N120" s="81"/>
      <c r="O120" s="81"/>
      <c r="P120" s="81"/>
      <c r="Q120" s="81"/>
      <c r="R120" s="81"/>
      <c r="S120" s="81"/>
      <c r="T120" s="81"/>
      <c r="U120" s="81"/>
      <c r="V120" s="81"/>
      <c r="W120" s="81"/>
      <c r="X120" s="81"/>
      <c r="Y120" s="81"/>
      <c r="Z120" s="81"/>
      <c r="AA120" s="81"/>
      <c r="AB120" s="81"/>
      <c r="AC120" s="81"/>
      <c r="AD120" s="81"/>
      <c r="AE120" s="81"/>
      <c r="AF120" s="81"/>
      <c r="AG120" s="81"/>
      <c r="AH120" s="81"/>
    </row>
    <row r="121" spans="1:34" x14ac:dyDescent="0.25">
      <c r="A121" s="87"/>
      <c r="B121" s="87"/>
      <c r="C121" s="87"/>
      <c r="D121" s="87"/>
      <c r="E121" s="87"/>
      <c r="F121" s="87"/>
      <c r="G121" s="87"/>
      <c r="H121" s="87"/>
      <c r="I121" s="87"/>
      <c r="J121" s="87"/>
      <c r="K121" s="309"/>
      <c r="L121" s="309"/>
      <c r="M121" s="81"/>
      <c r="N121" s="81"/>
      <c r="O121" s="81"/>
      <c r="P121" s="81"/>
      <c r="Q121" s="81"/>
      <c r="R121" s="81"/>
      <c r="S121" s="81"/>
      <c r="T121" s="81"/>
      <c r="U121" s="81"/>
      <c r="V121" s="81"/>
      <c r="W121" s="81"/>
      <c r="X121" s="81"/>
      <c r="Y121" s="81"/>
      <c r="Z121" s="81"/>
      <c r="AA121" s="81"/>
      <c r="AB121" s="81"/>
      <c r="AC121" s="81"/>
      <c r="AD121" s="81"/>
      <c r="AE121" s="81"/>
      <c r="AF121" s="81"/>
      <c r="AG121" s="81"/>
      <c r="AH121" s="81"/>
    </row>
    <row r="122" spans="1:34" x14ac:dyDescent="0.25">
      <c r="A122" s="87"/>
      <c r="B122" s="87"/>
      <c r="C122" s="87"/>
      <c r="D122" s="87"/>
      <c r="E122" s="87"/>
      <c r="F122" s="87"/>
      <c r="G122" s="87"/>
      <c r="H122" s="87"/>
      <c r="I122" s="87"/>
      <c r="J122" s="87"/>
      <c r="K122" s="309"/>
      <c r="L122" s="309"/>
      <c r="M122" s="81"/>
      <c r="N122" s="81"/>
      <c r="O122" s="81"/>
      <c r="P122" s="81"/>
      <c r="Q122" s="81"/>
      <c r="R122" s="81"/>
      <c r="S122" s="81"/>
      <c r="T122" s="81"/>
      <c r="U122" s="81"/>
      <c r="V122" s="81"/>
      <c r="W122" s="81"/>
      <c r="X122" s="81"/>
      <c r="Y122" s="81"/>
      <c r="Z122" s="81"/>
      <c r="AA122" s="81"/>
      <c r="AB122" s="81"/>
      <c r="AC122" s="81"/>
      <c r="AD122" s="81"/>
      <c r="AE122" s="81"/>
      <c r="AF122" s="81"/>
      <c r="AG122" s="81"/>
      <c r="AH122" s="81"/>
    </row>
    <row r="123" spans="1:34" x14ac:dyDescent="0.25">
      <c r="A123" s="87"/>
      <c r="B123" s="87"/>
      <c r="C123" s="87"/>
      <c r="D123" s="87"/>
      <c r="E123" s="87"/>
      <c r="F123" s="87"/>
      <c r="G123" s="87"/>
      <c r="H123" s="87"/>
      <c r="I123" s="87"/>
      <c r="J123" s="87"/>
      <c r="K123" s="309"/>
      <c r="L123" s="309"/>
      <c r="M123" s="81"/>
      <c r="N123" s="81"/>
      <c r="O123" s="81"/>
      <c r="P123" s="81"/>
      <c r="Q123" s="81"/>
      <c r="R123" s="81"/>
      <c r="S123" s="81"/>
      <c r="T123" s="81"/>
      <c r="U123" s="81"/>
      <c r="V123" s="81"/>
      <c r="W123" s="81"/>
      <c r="X123" s="81"/>
      <c r="Y123" s="81"/>
      <c r="Z123" s="81"/>
      <c r="AA123" s="81"/>
      <c r="AB123" s="81"/>
      <c r="AC123" s="81"/>
      <c r="AD123" s="81"/>
      <c r="AE123" s="81"/>
      <c r="AF123" s="81"/>
      <c r="AG123" s="81"/>
      <c r="AH123" s="81"/>
    </row>
    <row r="124" spans="1:34" x14ac:dyDescent="0.25">
      <c r="A124" s="87"/>
      <c r="B124" s="87"/>
      <c r="C124" s="87"/>
      <c r="D124" s="87"/>
      <c r="E124" s="87"/>
      <c r="F124" s="87"/>
      <c r="G124" s="87"/>
      <c r="H124" s="87"/>
      <c r="I124" s="87"/>
      <c r="J124" s="87"/>
      <c r="K124" s="309"/>
      <c r="L124" s="309"/>
      <c r="M124" s="81"/>
      <c r="N124" s="81"/>
      <c r="O124" s="81"/>
      <c r="P124" s="81"/>
      <c r="Q124" s="81"/>
      <c r="R124" s="81"/>
      <c r="S124" s="81"/>
      <c r="T124" s="81"/>
      <c r="U124" s="81"/>
      <c r="V124" s="81"/>
      <c r="W124" s="81"/>
      <c r="X124" s="81"/>
      <c r="Y124" s="81"/>
      <c r="Z124" s="81"/>
      <c r="AA124" s="81"/>
      <c r="AB124" s="81"/>
      <c r="AC124" s="81"/>
      <c r="AD124" s="81"/>
      <c r="AE124" s="81"/>
      <c r="AF124" s="81"/>
      <c r="AG124" s="81"/>
      <c r="AH124" s="81"/>
    </row>
    <row r="125" spans="1:34" x14ac:dyDescent="0.25">
      <c r="A125" s="87"/>
      <c r="B125" s="87"/>
      <c r="C125" s="87"/>
      <c r="D125" s="87"/>
      <c r="E125" s="87"/>
      <c r="F125" s="87"/>
      <c r="G125" s="87"/>
      <c r="H125" s="87"/>
      <c r="I125" s="87"/>
      <c r="J125" s="87"/>
      <c r="K125" s="309"/>
      <c r="L125" s="309"/>
      <c r="M125" s="81"/>
      <c r="N125" s="81"/>
      <c r="O125" s="81"/>
      <c r="P125" s="81"/>
      <c r="Q125" s="81"/>
      <c r="R125" s="81"/>
      <c r="S125" s="81"/>
      <c r="T125" s="81"/>
      <c r="U125" s="81"/>
      <c r="V125" s="81"/>
      <c r="W125" s="81"/>
      <c r="X125" s="81"/>
      <c r="Y125" s="81"/>
      <c r="Z125" s="81"/>
      <c r="AA125" s="81"/>
      <c r="AB125" s="81"/>
      <c r="AC125" s="81"/>
      <c r="AD125" s="81"/>
      <c r="AE125" s="81"/>
      <c r="AF125" s="81"/>
      <c r="AG125" s="81"/>
      <c r="AH125" s="81"/>
    </row>
    <row r="126" spans="1:34" x14ac:dyDescent="0.25">
      <c r="A126" s="87"/>
      <c r="B126" s="87"/>
      <c r="C126" s="87"/>
      <c r="D126" s="87"/>
      <c r="E126" s="87"/>
      <c r="F126" s="87"/>
      <c r="G126" s="87"/>
      <c r="H126" s="87"/>
      <c r="I126" s="87"/>
      <c r="J126" s="87"/>
      <c r="K126" s="309"/>
      <c r="L126" s="309"/>
      <c r="M126" s="81"/>
      <c r="N126" s="81"/>
      <c r="O126" s="81"/>
      <c r="P126" s="81"/>
      <c r="Q126" s="81"/>
      <c r="R126" s="81"/>
      <c r="S126" s="81"/>
      <c r="T126" s="81"/>
      <c r="U126" s="81"/>
      <c r="V126" s="81"/>
      <c r="W126" s="81"/>
      <c r="X126" s="81"/>
      <c r="Y126" s="81"/>
      <c r="Z126" s="81"/>
      <c r="AA126" s="81"/>
      <c r="AB126" s="81"/>
      <c r="AC126" s="81"/>
      <c r="AD126" s="81"/>
      <c r="AE126" s="81"/>
      <c r="AF126" s="81"/>
      <c r="AG126" s="81"/>
      <c r="AH126" s="81"/>
    </row>
    <row r="127" spans="1:34" x14ac:dyDescent="0.25">
      <c r="A127" s="87"/>
      <c r="B127" s="87"/>
      <c r="C127" s="87"/>
      <c r="D127" s="87"/>
      <c r="E127" s="87"/>
      <c r="F127" s="87"/>
      <c r="G127" s="87"/>
      <c r="H127" s="87"/>
      <c r="I127" s="87"/>
      <c r="J127" s="87"/>
      <c r="K127" s="309"/>
      <c r="L127" s="309"/>
      <c r="M127" s="81"/>
      <c r="N127" s="81"/>
      <c r="O127" s="81"/>
      <c r="P127" s="81"/>
      <c r="Q127" s="81"/>
      <c r="R127" s="81"/>
      <c r="S127" s="81"/>
      <c r="T127" s="81"/>
      <c r="U127" s="81"/>
      <c r="V127" s="81"/>
      <c r="W127" s="81"/>
      <c r="X127" s="81"/>
      <c r="Y127" s="81"/>
      <c r="Z127" s="81"/>
      <c r="AA127" s="81"/>
      <c r="AB127" s="81"/>
      <c r="AC127" s="81"/>
      <c r="AD127" s="81"/>
      <c r="AE127" s="81"/>
      <c r="AF127" s="81"/>
      <c r="AG127" s="81"/>
      <c r="AH127" s="81"/>
    </row>
    <row r="128" spans="1:34" x14ac:dyDescent="0.25">
      <c r="A128" s="87"/>
      <c r="B128" s="87"/>
      <c r="C128" s="87"/>
      <c r="D128" s="87"/>
      <c r="E128" s="87"/>
      <c r="F128" s="87"/>
      <c r="G128" s="87"/>
      <c r="H128" s="87"/>
      <c r="I128" s="87"/>
      <c r="J128" s="87"/>
      <c r="K128" s="309"/>
      <c r="L128" s="309"/>
      <c r="M128" s="81"/>
      <c r="N128" s="81"/>
      <c r="O128" s="81"/>
      <c r="P128" s="81"/>
      <c r="Q128" s="81"/>
      <c r="R128" s="81"/>
      <c r="S128" s="81"/>
      <c r="T128" s="81"/>
      <c r="U128" s="81"/>
      <c r="V128" s="81"/>
      <c r="W128" s="81"/>
      <c r="X128" s="81"/>
      <c r="Y128" s="81"/>
      <c r="Z128" s="81"/>
      <c r="AA128" s="81"/>
      <c r="AB128" s="81"/>
      <c r="AC128" s="81"/>
      <c r="AD128" s="81"/>
      <c r="AE128" s="81"/>
      <c r="AF128" s="81"/>
      <c r="AG128" s="81"/>
      <c r="AH128" s="81"/>
    </row>
    <row r="129" spans="1:34" x14ac:dyDescent="0.25">
      <c r="A129" s="87"/>
      <c r="B129" s="87"/>
      <c r="C129" s="87"/>
      <c r="D129" s="87"/>
      <c r="E129" s="87"/>
      <c r="F129" s="87"/>
      <c r="G129" s="87"/>
      <c r="H129" s="87"/>
      <c r="I129" s="87"/>
      <c r="J129" s="87"/>
      <c r="K129" s="309"/>
      <c r="L129" s="309"/>
      <c r="M129" s="81"/>
      <c r="N129" s="81"/>
      <c r="O129" s="81"/>
      <c r="P129" s="81"/>
      <c r="Q129" s="81"/>
      <c r="R129" s="81"/>
      <c r="S129" s="81"/>
      <c r="T129" s="81"/>
      <c r="U129" s="81"/>
      <c r="V129" s="81"/>
      <c r="W129" s="81"/>
      <c r="X129" s="81"/>
      <c r="Y129" s="81"/>
      <c r="Z129" s="81"/>
      <c r="AA129" s="81"/>
      <c r="AB129" s="81"/>
      <c r="AC129" s="81"/>
      <c r="AD129" s="81"/>
      <c r="AE129" s="81"/>
      <c r="AF129" s="81"/>
      <c r="AG129" s="81"/>
      <c r="AH129" s="81"/>
    </row>
    <row r="130" spans="1:34" x14ac:dyDescent="0.25">
      <c r="A130" s="87"/>
      <c r="B130" s="87"/>
      <c r="C130" s="87"/>
      <c r="D130" s="87"/>
      <c r="E130" s="87"/>
      <c r="F130" s="87"/>
      <c r="G130" s="87"/>
      <c r="H130" s="87"/>
      <c r="I130" s="87"/>
      <c r="J130" s="87"/>
      <c r="K130" s="309"/>
      <c r="L130" s="309"/>
      <c r="M130" s="81"/>
      <c r="N130" s="81"/>
      <c r="O130" s="81"/>
      <c r="P130" s="81"/>
      <c r="Q130" s="81"/>
      <c r="R130" s="81"/>
      <c r="S130" s="81"/>
      <c r="T130" s="81"/>
      <c r="U130" s="81"/>
      <c r="V130" s="81"/>
      <c r="W130" s="81"/>
      <c r="X130" s="81"/>
      <c r="Y130" s="81"/>
      <c r="Z130" s="81"/>
      <c r="AA130" s="81"/>
      <c r="AB130" s="81"/>
      <c r="AC130" s="81"/>
      <c r="AD130" s="81"/>
      <c r="AE130" s="81"/>
      <c r="AF130" s="81"/>
      <c r="AG130" s="81"/>
      <c r="AH130" s="81"/>
    </row>
    <row r="131" spans="1:34" x14ac:dyDescent="0.25">
      <c r="A131" s="87"/>
      <c r="B131" s="87"/>
      <c r="C131" s="87"/>
      <c r="D131" s="87"/>
      <c r="E131" s="87"/>
      <c r="F131" s="87"/>
      <c r="G131" s="87"/>
      <c r="H131" s="87"/>
      <c r="I131" s="87"/>
      <c r="J131" s="87"/>
      <c r="K131" s="309"/>
      <c r="L131" s="309"/>
      <c r="M131" s="81"/>
      <c r="N131" s="81"/>
      <c r="O131" s="81"/>
      <c r="P131" s="81"/>
      <c r="Q131" s="81"/>
      <c r="R131" s="81"/>
      <c r="S131" s="81"/>
      <c r="T131" s="81"/>
      <c r="U131" s="81"/>
      <c r="V131" s="81"/>
      <c r="W131" s="81"/>
      <c r="X131" s="81"/>
      <c r="Y131" s="81"/>
      <c r="Z131" s="81"/>
      <c r="AA131" s="81"/>
      <c r="AB131" s="81"/>
      <c r="AC131" s="81"/>
      <c r="AD131" s="81"/>
      <c r="AE131" s="81"/>
      <c r="AF131" s="81"/>
      <c r="AG131" s="81"/>
      <c r="AH131" s="81"/>
    </row>
    <row r="132" spans="1:34" x14ac:dyDescent="0.25">
      <c r="A132" s="87"/>
      <c r="B132" s="87"/>
      <c r="C132" s="87"/>
      <c r="D132" s="87"/>
      <c r="E132" s="87"/>
      <c r="F132" s="87"/>
      <c r="G132" s="87"/>
      <c r="H132" s="87"/>
      <c r="I132" s="87"/>
      <c r="J132" s="87"/>
      <c r="K132" s="309"/>
      <c r="L132" s="309"/>
      <c r="M132" s="81"/>
      <c r="N132" s="81"/>
      <c r="O132" s="81"/>
      <c r="P132" s="81"/>
      <c r="Q132" s="81"/>
      <c r="R132" s="81"/>
      <c r="S132" s="81"/>
      <c r="T132" s="81"/>
      <c r="U132" s="81"/>
      <c r="V132" s="81"/>
      <c r="W132" s="81"/>
      <c r="X132" s="81"/>
      <c r="Y132" s="81"/>
      <c r="Z132" s="81"/>
      <c r="AA132" s="81"/>
      <c r="AB132" s="81"/>
      <c r="AC132" s="81"/>
      <c r="AD132" s="81"/>
      <c r="AE132" s="81"/>
      <c r="AF132" s="81"/>
      <c r="AG132" s="81"/>
      <c r="AH132" s="81"/>
    </row>
    <row r="133" spans="1:34" x14ac:dyDescent="0.25">
      <c r="A133" s="87"/>
      <c r="B133" s="87"/>
      <c r="C133" s="87"/>
      <c r="D133" s="87"/>
      <c r="E133" s="87"/>
      <c r="F133" s="87"/>
      <c r="G133" s="87"/>
      <c r="H133" s="87"/>
      <c r="I133" s="87"/>
      <c r="J133" s="87"/>
      <c r="K133" s="309"/>
      <c r="L133" s="309"/>
      <c r="M133" s="81"/>
      <c r="N133" s="81"/>
      <c r="O133" s="81"/>
      <c r="P133" s="81"/>
      <c r="Q133" s="81"/>
      <c r="R133" s="81"/>
      <c r="S133" s="81"/>
      <c r="T133" s="81"/>
      <c r="U133" s="81"/>
      <c r="V133" s="81"/>
      <c r="W133" s="81"/>
      <c r="X133" s="81"/>
      <c r="Y133" s="81"/>
      <c r="Z133" s="81"/>
      <c r="AA133" s="81"/>
      <c r="AB133" s="81"/>
      <c r="AC133" s="81"/>
      <c r="AD133" s="81"/>
      <c r="AE133" s="81"/>
      <c r="AF133" s="81"/>
      <c r="AG133" s="81"/>
      <c r="AH133" s="81"/>
    </row>
    <row r="134" spans="1:34" x14ac:dyDescent="0.25">
      <c r="A134" s="87"/>
      <c r="B134" s="87"/>
      <c r="C134" s="87"/>
      <c r="D134" s="87"/>
      <c r="E134" s="87"/>
      <c r="F134" s="87"/>
      <c r="G134" s="87"/>
      <c r="H134" s="87"/>
      <c r="I134" s="87"/>
      <c r="J134" s="87"/>
      <c r="K134" s="309"/>
      <c r="L134" s="309"/>
      <c r="M134" s="81"/>
      <c r="N134" s="81"/>
      <c r="O134" s="81"/>
      <c r="P134" s="81"/>
      <c r="Q134" s="81"/>
      <c r="R134" s="81"/>
      <c r="S134" s="81"/>
      <c r="T134" s="81"/>
      <c r="U134" s="81"/>
      <c r="V134" s="81"/>
      <c r="W134" s="81"/>
      <c r="X134" s="81"/>
      <c r="Y134" s="81"/>
      <c r="Z134" s="81"/>
      <c r="AA134" s="81"/>
      <c r="AB134" s="81"/>
      <c r="AC134" s="81"/>
      <c r="AD134" s="81"/>
      <c r="AE134" s="81"/>
      <c r="AF134" s="81"/>
      <c r="AG134" s="81"/>
      <c r="AH134" s="81"/>
    </row>
    <row r="135" spans="1:34" x14ac:dyDescent="0.25">
      <c r="A135" s="87"/>
      <c r="B135" s="87"/>
      <c r="C135" s="87"/>
      <c r="D135" s="87"/>
      <c r="E135" s="87"/>
      <c r="F135" s="87"/>
      <c r="G135" s="87"/>
      <c r="H135" s="87"/>
      <c r="I135" s="87"/>
      <c r="J135" s="87"/>
      <c r="K135" s="309"/>
      <c r="L135" s="309"/>
      <c r="M135" s="81"/>
      <c r="N135" s="81"/>
      <c r="O135" s="81"/>
      <c r="P135" s="81"/>
      <c r="Q135" s="81"/>
      <c r="R135" s="81"/>
      <c r="S135" s="81"/>
      <c r="T135" s="81"/>
      <c r="U135" s="81"/>
      <c r="V135" s="81"/>
      <c r="W135" s="81"/>
      <c r="X135" s="81"/>
      <c r="Y135" s="81"/>
      <c r="Z135" s="81"/>
      <c r="AA135" s="81"/>
      <c r="AB135" s="81"/>
      <c r="AC135" s="81"/>
      <c r="AD135" s="81"/>
      <c r="AE135" s="81"/>
      <c r="AF135" s="81"/>
      <c r="AG135" s="81"/>
      <c r="AH135" s="81"/>
    </row>
    <row r="136" spans="1:34" x14ac:dyDescent="0.25">
      <c r="A136" s="87"/>
      <c r="B136" s="87"/>
      <c r="C136" s="87"/>
      <c r="D136" s="87"/>
      <c r="E136" s="87"/>
      <c r="F136" s="87"/>
      <c r="G136" s="87"/>
      <c r="H136" s="87"/>
      <c r="I136" s="87"/>
      <c r="J136" s="87"/>
      <c r="K136" s="309"/>
      <c r="L136" s="309"/>
      <c r="M136" s="81"/>
      <c r="N136" s="81"/>
      <c r="O136" s="81"/>
      <c r="P136" s="81"/>
      <c r="Q136" s="81"/>
      <c r="R136" s="81"/>
      <c r="S136" s="81"/>
      <c r="T136" s="81"/>
      <c r="U136" s="81"/>
      <c r="V136" s="81"/>
      <c r="W136" s="81"/>
      <c r="X136" s="81"/>
      <c r="Y136" s="81"/>
      <c r="Z136" s="81"/>
      <c r="AA136" s="81"/>
      <c r="AB136" s="81"/>
      <c r="AC136" s="81"/>
      <c r="AD136" s="81"/>
      <c r="AE136" s="81"/>
      <c r="AF136" s="81"/>
      <c r="AG136" s="81"/>
      <c r="AH136" s="81"/>
    </row>
    <row r="137" spans="1:34" x14ac:dyDescent="0.25">
      <c r="A137" s="87"/>
      <c r="B137" s="87"/>
      <c r="C137" s="87"/>
      <c r="D137" s="87"/>
      <c r="E137" s="87"/>
      <c r="F137" s="87"/>
      <c r="G137" s="87"/>
      <c r="H137" s="87"/>
      <c r="I137" s="87"/>
      <c r="J137" s="87"/>
      <c r="K137" s="309"/>
      <c r="L137" s="309"/>
      <c r="M137" s="81"/>
      <c r="N137" s="81"/>
      <c r="O137" s="81"/>
      <c r="P137" s="81"/>
      <c r="Q137" s="81"/>
      <c r="R137" s="81"/>
      <c r="S137" s="81"/>
      <c r="T137" s="81"/>
      <c r="U137" s="81"/>
      <c r="V137" s="81"/>
      <c r="W137" s="81"/>
      <c r="X137" s="81"/>
      <c r="Y137" s="81"/>
      <c r="Z137" s="81"/>
      <c r="AA137" s="81"/>
      <c r="AB137" s="81"/>
      <c r="AC137" s="81"/>
      <c r="AD137" s="81"/>
      <c r="AE137" s="81"/>
      <c r="AF137" s="81"/>
      <c r="AG137" s="81"/>
      <c r="AH137" s="81"/>
    </row>
    <row r="138" spans="1:34" x14ac:dyDescent="0.25">
      <c r="A138" s="87"/>
      <c r="B138" s="87"/>
      <c r="C138" s="87"/>
      <c r="D138" s="87"/>
      <c r="E138" s="87"/>
      <c r="F138" s="87"/>
      <c r="G138" s="87"/>
      <c r="H138" s="87"/>
      <c r="I138" s="87"/>
      <c r="J138" s="87"/>
      <c r="K138" s="309"/>
      <c r="L138" s="309"/>
      <c r="M138" s="81"/>
      <c r="N138" s="81"/>
      <c r="O138" s="81"/>
      <c r="P138" s="81"/>
      <c r="Q138" s="81"/>
      <c r="R138" s="81"/>
      <c r="S138" s="81"/>
      <c r="T138" s="81"/>
      <c r="U138" s="81"/>
      <c r="V138" s="81"/>
      <c r="W138" s="81"/>
      <c r="X138" s="81"/>
      <c r="Y138" s="81"/>
      <c r="Z138" s="81"/>
      <c r="AA138" s="81"/>
      <c r="AB138" s="81"/>
      <c r="AC138" s="81"/>
      <c r="AD138" s="81"/>
      <c r="AE138" s="81"/>
      <c r="AF138" s="81"/>
      <c r="AG138" s="81"/>
      <c r="AH138" s="81"/>
    </row>
    <row r="139" spans="1:34" x14ac:dyDescent="0.25">
      <c r="A139" s="87"/>
      <c r="B139" s="87"/>
      <c r="C139" s="87"/>
      <c r="D139" s="87"/>
      <c r="E139" s="87"/>
      <c r="F139" s="87"/>
      <c r="G139" s="87"/>
      <c r="H139" s="87"/>
      <c r="I139" s="87"/>
      <c r="J139" s="87"/>
      <c r="K139" s="309"/>
      <c r="L139" s="309"/>
      <c r="M139" s="81"/>
      <c r="N139" s="81"/>
      <c r="O139" s="81"/>
      <c r="P139" s="81"/>
      <c r="Q139" s="81"/>
      <c r="R139" s="81"/>
      <c r="S139" s="81"/>
      <c r="T139" s="81"/>
      <c r="U139" s="81"/>
      <c r="V139" s="81"/>
      <c r="W139" s="81"/>
      <c r="X139" s="81"/>
      <c r="Y139" s="81"/>
      <c r="Z139" s="81"/>
      <c r="AA139" s="81"/>
      <c r="AB139" s="81"/>
      <c r="AC139" s="81"/>
      <c r="AD139" s="81"/>
      <c r="AE139" s="81"/>
      <c r="AF139" s="81"/>
      <c r="AG139" s="81"/>
      <c r="AH139" s="81"/>
    </row>
    <row r="140" spans="1:34" x14ac:dyDescent="0.25">
      <c r="A140" s="87"/>
      <c r="B140" s="87"/>
      <c r="C140" s="87"/>
      <c r="D140" s="87"/>
      <c r="E140" s="87"/>
      <c r="F140" s="87"/>
      <c r="G140" s="87"/>
      <c r="H140" s="87"/>
      <c r="I140" s="87"/>
      <c r="J140" s="87"/>
      <c r="K140" s="309"/>
      <c r="L140" s="309"/>
      <c r="M140" s="81"/>
      <c r="N140" s="81"/>
      <c r="O140" s="81"/>
      <c r="P140" s="81"/>
      <c r="Q140" s="81"/>
      <c r="R140" s="81"/>
      <c r="S140" s="81"/>
      <c r="T140" s="81"/>
      <c r="U140" s="81"/>
      <c r="V140" s="81"/>
      <c r="W140" s="81"/>
      <c r="X140" s="81"/>
      <c r="Y140" s="81"/>
      <c r="Z140" s="81"/>
      <c r="AA140" s="81"/>
      <c r="AB140" s="81"/>
      <c r="AC140" s="81"/>
      <c r="AD140" s="81"/>
      <c r="AE140" s="81"/>
      <c r="AF140" s="81"/>
      <c r="AG140" s="81"/>
      <c r="AH140" s="81"/>
    </row>
    <row r="141" spans="1:34" x14ac:dyDescent="0.25">
      <c r="A141" s="87"/>
      <c r="B141" s="87"/>
      <c r="C141" s="87"/>
      <c r="D141" s="87"/>
      <c r="E141" s="87"/>
      <c r="F141" s="87"/>
      <c r="G141" s="87"/>
      <c r="H141" s="87"/>
      <c r="I141" s="87"/>
      <c r="J141" s="87"/>
      <c r="K141" s="309"/>
      <c r="L141" s="309"/>
      <c r="M141" s="81"/>
      <c r="N141" s="81"/>
      <c r="O141" s="81"/>
      <c r="P141" s="81"/>
      <c r="Q141" s="81"/>
      <c r="R141" s="81"/>
      <c r="S141" s="81"/>
      <c r="T141" s="81"/>
      <c r="U141" s="81"/>
      <c r="V141" s="81"/>
      <c r="W141" s="81"/>
      <c r="X141" s="81"/>
      <c r="Y141" s="81"/>
      <c r="Z141" s="81"/>
      <c r="AA141" s="81"/>
      <c r="AB141" s="81"/>
      <c r="AC141" s="81"/>
      <c r="AD141" s="81"/>
      <c r="AE141" s="81"/>
      <c r="AF141" s="81"/>
      <c r="AG141" s="81"/>
      <c r="AH141" s="81"/>
    </row>
    <row r="142" spans="1:34" x14ac:dyDescent="0.25">
      <c r="A142" s="87"/>
      <c r="B142" s="87"/>
      <c r="C142" s="87"/>
      <c r="D142" s="87"/>
      <c r="E142" s="87"/>
      <c r="F142" s="87"/>
      <c r="G142" s="87"/>
      <c r="H142" s="87"/>
      <c r="I142" s="87"/>
      <c r="J142" s="87"/>
      <c r="K142" s="309"/>
      <c r="L142" s="309"/>
      <c r="M142" s="81"/>
      <c r="N142" s="81"/>
      <c r="O142" s="81"/>
      <c r="P142" s="81"/>
      <c r="Q142" s="81"/>
      <c r="R142" s="81"/>
      <c r="S142" s="81"/>
      <c r="T142" s="81"/>
      <c r="U142" s="81"/>
      <c r="V142" s="81"/>
      <c r="W142" s="81"/>
      <c r="X142" s="81"/>
      <c r="Y142" s="81"/>
      <c r="Z142" s="81"/>
      <c r="AA142" s="81"/>
      <c r="AB142" s="81"/>
      <c r="AC142" s="81"/>
      <c r="AD142" s="81"/>
      <c r="AE142" s="81"/>
      <c r="AF142" s="81"/>
      <c r="AG142" s="81"/>
      <c r="AH142" s="81"/>
    </row>
    <row r="143" spans="1:34" x14ac:dyDescent="0.25">
      <c r="A143" s="87"/>
      <c r="B143" s="87"/>
      <c r="C143" s="87"/>
      <c r="D143" s="87"/>
      <c r="E143" s="87"/>
      <c r="F143" s="87"/>
      <c r="G143" s="87"/>
      <c r="H143" s="87"/>
      <c r="I143" s="87"/>
      <c r="J143" s="87"/>
      <c r="K143" s="309"/>
      <c r="L143" s="309"/>
      <c r="M143" s="81"/>
      <c r="N143" s="81"/>
      <c r="O143" s="81"/>
      <c r="P143" s="81"/>
      <c r="Q143" s="81"/>
      <c r="R143" s="81"/>
      <c r="S143" s="81"/>
      <c r="T143" s="81"/>
      <c r="U143" s="81"/>
      <c r="V143" s="81"/>
      <c r="W143" s="81"/>
      <c r="X143" s="81"/>
      <c r="Y143" s="81"/>
      <c r="Z143" s="81"/>
      <c r="AA143" s="81"/>
      <c r="AB143" s="81"/>
      <c r="AC143" s="81"/>
      <c r="AD143" s="81"/>
      <c r="AE143" s="81"/>
      <c r="AF143" s="81"/>
      <c r="AG143" s="81"/>
      <c r="AH143" s="81"/>
    </row>
    <row r="144" spans="1:34" x14ac:dyDescent="0.25">
      <c r="A144" s="87"/>
      <c r="B144" s="87"/>
      <c r="C144" s="87"/>
      <c r="D144" s="87"/>
      <c r="E144" s="87"/>
      <c r="F144" s="87"/>
      <c r="G144" s="87"/>
      <c r="H144" s="87"/>
      <c r="I144" s="87"/>
      <c r="J144" s="87"/>
      <c r="K144" s="309"/>
      <c r="L144" s="309"/>
      <c r="M144" s="81"/>
      <c r="N144" s="81"/>
      <c r="O144" s="81"/>
      <c r="P144" s="81"/>
      <c r="Q144" s="81"/>
      <c r="R144" s="81"/>
      <c r="S144" s="81"/>
      <c r="T144" s="81"/>
      <c r="U144" s="81"/>
      <c r="V144" s="81"/>
      <c r="W144" s="81"/>
      <c r="X144" s="81"/>
      <c r="Y144" s="81"/>
      <c r="Z144" s="81"/>
      <c r="AA144" s="81"/>
      <c r="AB144" s="81"/>
      <c r="AC144" s="81"/>
      <c r="AD144" s="81"/>
      <c r="AE144" s="81"/>
      <c r="AF144" s="81"/>
      <c r="AG144" s="81"/>
      <c r="AH144" s="81"/>
    </row>
    <row r="145" spans="1:34" x14ac:dyDescent="0.25">
      <c r="A145" s="87"/>
      <c r="B145" s="87"/>
      <c r="C145" s="87"/>
      <c r="D145" s="87"/>
      <c r="E145" s="87"/>
      <c r="F145" s="87"/>
      <c r="G145" s="87"/>
      <c r="H145" s="87"/>
      <c r="I145" s="87"/>
      <c r="J145" s="87"/>
      <c r="K145" s="309"/>
      <c r="L145" s="309"/>
      <c r="M145" s="81"/>
      <c r="N145" s="81"/>
      <c r="O145" s="81"/>
      <c r="P145" s="81"/>
      <c r="Q145" s="81"/>
      <c r="R145" s="81"/>
      <c r="S145" s="81"/>
      <c r="T145" s="81"/>
      <c r="U145" s="81"/>
      <c r="V145" s="81"/>
      <c r="W145" s="81"/>
      <c r="X145" s="81"/>
      <c r="Y145" s="81"/>
      <c r="Z145" s="81"/>
      <c r="AA145" s="81"/>
      <c r="AB145" s="81"/>
      <c r="AC145" s="81"/>
      <c r="AD145" s="81"/>
      <c r="AE145" s="81"/>
      <c r="AF145" s="81"/>
      <c r="AG145" s="81"/>
      <c r="AH145" s="81"/>
    </row>
    <row r="146" spans="1:34" x14ac:dyDescent="0.25">
      <c r="A146" s="87"/>
      <c r="B146" s="87"/>
      <c r="C146" s="87"/>
      <c r="D146" s="87"/>
      <c r="E146" s="87"/>
      <c r="F146" s="87"/>
      <c r="G146" s="87"/>
      <c r="H146" s="87"/>
      <c r="I146" s="87"/>
      <c r="J146" s="87"/>
      <c r="K146" s="309"/>
      <c r="L146" s="309"/>
      <c r="M146" s="81"/>
      <c r="N146" s="81"/>
      <c r="O146" s="81"/>
      <c r="P146" s="81"/>
      <c r="Q146" s="81"/>
      <c r="R146" s="81"/>
      <c r="S146" s="81"/>
      <c r="T146" s="81"/>
      <c r="U146" s="81"/>
      <c r="V146" s="81"/>
      <c r="W146" s="81"/>
      <c r="X146" s="81"/>
      <c r="Y146" s="81"/>
      <c r="Z146" s="81"/>
      <c r="AA146" s="81"/>
      <c r="AB146" s="81"/>
      <c r="AC146" s="81"/>
      <c r="AD146" s="81"/>
      <c r="AE146" s="81"/>
      <c r="AF146" s="81"/>
      <c r="AG146" s="81"/>
      <c r="AH146" s="81"/>
    </row>
    <row r="147" spans="1:34" x14ac:dyDescent="0.25">
      <c r="A147" s="87"/>
      <c r="B147" s="87"/>
      <c r="C147" s="87"/>
      <c r="D147" s="87"/>
      <c r="E147" s="87"/>
      <c r="F147" s="87"/>
      <c r="G147" s="87"/>
      <c r="H147" s="87"/>
      <c r="I147" s="87"/>
      <c r="J147" s="87"/>
      <c r="K147" s="309"/>
      <c r="L147" s="309"/>
      <c r="M147" s="81"/>
      <c r="N147" s="81"/>
      <c r="O147" s="81"/>
      <c r="P147" s="81"/>
      <c r="Q147" s="81"/>
      <c r="R147" s="81"/>
      <c r="S147" s="81"/>
      <c r="T147" s="81"/>
      <c r="U147" s="81"/>
      <c r="V147" s="81"/>
      <c r="W147" s="81"/>
      <c r="X147" s="81"/>
      <c r="Y147" s="81"/>
      <c r="Z147" s="81"/>
      <c r="AA147" s="81"/>
      <c r="AB147" s="81"/>
      <c r="AC147" s="81"/>
      <c r="AD147" s="81"/>
      <c r="AE147" s="81"/>
      <c r="AF147" s="81"/>
      <c r="AG147" s="81"/>
      <c r="AH147" s="81"/>
    </row>
    <row r="148" spans="1:34" x14ac:dyDescent="0.25">
      <c r="A148" s="87"/>
      <c r="B148" s="87"/>
      <c r="C148" s="87"/>
      <c r="D148" s="87"/>
      <c r="E148" s="87"/>
      <c r="F148" s="87"/>
      <c r="G148" s="87"/>
      <c r="H148" s="87"/>
      <c r="I148" s="87"/>
      <c r="J148" s="87"/>
      <c r="K148" s="309"/>
      <c r="L148" s="309"/>
      <c r="M148" s="81"/>
      <c r="N148" s="81"/>
      <c r="O148" s="81"/>
      <c r="P148" s="81"/>
      <c r="Q148" s="81"/>
      <c r="R148" s="81"/>
      <c r="S148" s="81"/>
      <c r="T148" s="81"/>
      <c r="U148" s="81"/>
      <c r="V148" s="81"/>
      <c r="W148" s="81"/>
      <c r="X148" s="81"/>
      <c r="Y148" s="81"/>
      <c r="Z148" s="81"/>
      <c r="AA148" s="81"/>
      <c r="AB148" s="81"/>
      <c r="AC148" s="81"/>
      <c r="AD148" s="81"/>
      <c r="AE148" s="81"/>
      <c r="AF148" s="81"/>
      <c r="AG148" s="81"/>
      <c r="AH148" s="81"/>
    </row>
    <row r="149" spans="1:34" x14ac:dyDescent="0.25">
      <c r="A149" s="87"/>
      <c r="B149" s="87"/>
      <c r="C149" s="87"/>
      <c r="D149" s="87"/>
      <c r="E149" s="87"/>
      <c r="F149" s="87"/>
      <c r="G149" s="87"/>
      <c r="H149" s="87"/>
      <c r="I149" s="87"/>
      <c r="J149" s="87"/>
      <c r="K149" s="309"/>
      <c r="L149" s="309"/>
      <c r="M149" s="81"/>
      <c r="N149" s="81"/>
      <c r="O149" s="81"/>
      <c r="P149" s="81"/>
      <c r="Q149" s="81"/>
      <c r="R149" s="81"/>
      <c r="S149" s="81"/>
      <c r="T149" s="81"/>
      <c r="U149" s="81"/>
      <c r="V149" s="81"/>
      <c r="W149" s="81"/>
      <c r="X149" s="81"/>
      <c r="Y149" s="81"/>
      <c r="Z149" s="81"/>
      <c r="AA149" s="81"/>
      <c r="AB149" s="81"/>
      <c r="AC149" s="81"/>
      <c r="AD149" s="81"/>
      <c r="AE149" s="81"/>
      <c r="AF149" s="81"/>
      <c r="AG149" s="81"/>
      <c r="AH149" s="81"/>
    </row>
    <row r="150" spans="1:34" x14ac:dyDescent="0.25">
      <c r="A150" s="87"/>
      <c r="B150" s="87"/>
      <c r="C150" s="87"/>
      <c r="D150" s="87"/>
      <c r="E150" s="87"/>
      <c r="F150" s="87"/>
      <c r="G150" s="87"/>
      <c r="H150" s="87"/>
      <c r="I150" s="87"/>
      <c r="J150" s="87"/>
      <c r="K150" s="309"/>
      <c r="L150" s="309"/>
      <c r="M150" s="81"/>
      <c r="N150" s="81"/>
      <c r="O150" s="81"/>
      <c r="P150" s="81"/>
      <c r="Q150" s="81"/>
      <c r="R150" s="81"/>
      <c r="S150" s="81"/>
      <c r="T150" s="81"/>
      <c r="U150" s="81"/>
      <c r="V150" s="81"/>
      <c r="W150" s="81"/>
      <c r="X150" s="81"/>
      <c r="Y150" s="81"/>
      <c r="Z150" s="81"/>
      <c r="AA150" s="81"/>
      <c r="AB150" s="81"/>
      <c r="AC150" s="81"/>
      <c r="AD150" s="81"/>
      <c r="AE150" s="81"/>
      <c r="AF150" s="81"/>
      <c r="AG150" s="81"/>
      <c r="AH150" s="81"/>
    </row>
    <row r="151" spans="1:34" x14ac:dyDescent="0.25">
      <c r="A151" s="87"/>
      <c r="B151" s="87"/>
      <c r="C151" s="87"/>
      <c r="D151" s="87"/>
      <c r="E151" s="87"/>
      <c r="F151" s="87"/>
      <c r="G151" s="87"/>
      <c r="H151" s="87"/>
      <c r="I151" s="87"/>
      <c r="J151" s="87"/>
      <c r="K151" s="309"/>
      <c r="L151" s="309"/>
      <c r="M151" s="81"/>
      <c r="N151" s="81"/>
      <c r="O151" s="81"/>
      <c r="P151" s="81"/>
      <c r="Q151" s="81"/>
      <c r="R151" s="81"/>
      <c r="S151" s="81"/>
      <c r="T151" s="81"/>
      <c r="U151" s="81"/>
      <c r="V151" s="81"/>
      <c r="W151" s="81"/>
      <c r="X151" s="81"/>
      <c r="Y151" s="81"/>
      <c r="Z151" s="81"/>
      <c r="AA151" s="81"/>
      <c r="AB151" s="81"/>
      <c r="AC151" s="81"/>
      <c r="AD151" s="81"/>
      <c r="AE151" s="81"/>
      <c r="AF151" s="81"/>
      <c r="AG151" s="81"/>
      <c r="AH151" s="81"/>
    </row>
    <row r="152" spans="1:34" x14ac:dyDescent="0.25">
      <c r="A152" s="87"/>
      <c r="B152" s="87"/>
      <c r="C152" s="87"/>
      <c r="D152" s="87"/>
      <c r="E152" s="87"/>
      <c r="F152" s="87"/>
      <c r="G152" s="87"/>
      <c r="H152" s="87"/>
      <c r="I152" s="87"/>
      <c r="J152" s="87"/>
      <c r="K152" s="309"/>
      <c r="L152" s="309"/>
      <c r="M152" s="81"/>
      <c r="N152" s="81"/>
      <c r="O152" s="81"/>
      <c r="P152" s="81"/>
      <c r="Q152" s="81"/>
      <c r="R152" s="81"/>
      <c r="S152" s="81"/>
      <c r="T152" s="81"/>
      <c r="U152" s="81"/>
      <c r="V152" s="81"/>
      <c r="W152" s="81"/>
      <c r="X152" s="81"/>
      <c r="Y152" s="81"/>
      <c r="Z152" s="81"/>
      <c r="AA152" s="81"/>
      <c r="AB152" s="81"/>
      <c r="AC152" s="81"/>
      <c r="AD152" s="81"/>
      <c r="AE152" s="81"/>
      <c r="AF152" s="81"/>
      <c r="AG152" s="81"/>
      <c r="AH152" s="81"/>
    </row>
    <row r="153" spans="1:34" x14ac:dyDescent="0.25">
      <c r="A153" s="87"/>
      <c r="B153" s="87"/>
      <c r="C153" s="87"/>
      <c r="D153" s="87"/>
      <c r="E153" s="87"/>
      <c r="F153" s="87"/>
      <c r="G153" s="87"/>
      <c r="H153" s="87"/>
      <c r="I153" s="87"/>
      <c r="J153" s="87"/>
      <c r="K153" s="309"/>
      <c r="L153" s="309"/>
      <c r="M153" s="81"/>
      <c r="N153" s="81"/>
      <c r="O153" s="81"/>
      <c r="P153" s="81"/>
      <c r="Q153" s="81"/>
      <c r="R153" s="81"/>
      <c r="S153" s="81"/>
      <c r="T153" s="81"/>
      <c r="U153" s="81"/>
      <c r="V153" s="81"/>
      <c r="W153" s="81"/>
      <c r="X153" s="81"/>
      <c r="Y153" s="81"/>
      <c r="Z153" s="81"/>
      <c r="AA153" s="81"/>
      <c r="AB153" s="81"/>
      <c r="AC153" s="81"/>
      <c r="AD153" s="81"/>
      <c r="AE153" s="81"/>
      <c r="AF153" s="81"/>
      <c r="AG153" s="81"/>
      <c r="AH153" s="81"/>
    </row>
    <row r="154" spans="1:34" x14ac:dyDescent="0.25">
      <c r="A154" s="87"/>
      <c r="B154" s="87"/>
      <c r="C154" s="87"/>
      <c r="D154" s="87"/>
      <c r="E154" s="87"/>
      <c r="F154" s="87"/>
      <c r="G154" s="87"/>
      <c r="H154" s="87"/>
      <c r="I154" s="87"/>
      <c r="J154" s="87"/>
      <c r="K154" s="309"/>
      <c r="L154" s="309"/>
      <c r="M154" s="81"/>
      <c r="N154" s="81"/>
      <c r="O154" s="81"/>
      <c r="P154" s="81"/>
      <c r="Q154" s="81"/>
      <c r="R154" s="81"/>
      <c r="S154" s="81"/>
      <c r="T154" s="81"/>
      <c r="U154" s="81"/>
      <c r="V154" s="81"/>
      <c r="W154" s="81"/>
      <c r="X154" s="81"/>
      <c r="Y154" s="81"/>
      <c r="Z154" s="81"/>
      <c r="AA154" s="81"/>
      <c r="AB154" s="81"/>
      <c r="AC154" s="81"/>
      <c r="AD154" s="81"/>
      <c r="AE154" s="81"/>
      <c r="AF154" s="81"/>
      <c r="AG154" s="81"/>
      <c r="AH154" s="81"/>
    </row>
    <row r="155" spans="1:34" x14ac:dyDescent="0.25">
      <c r="A155" s="87"/>
      <c r="B155" s="87"/>
      <c r="C155" s="87"/>
      <c r="D155" s="87"/>
      <c r="E155" s="87"/>
      <c r="F155" s="87"/>
      <c r="G155" s="87"/>
      <c r="H155" s="87"/>
      <c r="I155" s="87"/>
      <c r="J155" s="87"/>
      <c r="K155" s="309"/>
      <c r="L155" s="309"/>
      <c r="M155" s="81"/>
      <c r="N155" s="81"/>
      <c r="O155" s="81"/>
      <c r="P155" s="81"/>
      <c r="Q155" s="81"/>
      <c r="R155" s="81"/>
      <c r="S155" s="81"/>
      <c r="T155" s="81"/>
      <c r="U155" s="81"/>
      <c r="V155" s="81"/>
      <c r="W155" s="81"/>
      <c r="X155" s="81"/>
      <c r="Y155" s="81"/>
      <c r="Z155" s="81"/>
      <c r="AA155" s="81"/>
      <c r="AB155" s="81"/>
      <c r="AC155" s="81"/>
      <c r="AD155" s="81"/>
      <c r="AE155" s="81"/>
      <c r="AF155" s="81"/>
      <c r="AG155" s="81"/>
      <c r="AH155" s="81"/>
    </row>
    <row r="156" spans="1:34" x14ac:dyDescent="0.25">
      <c r="A156" s="87"/>
      <c r="B156" s="87"/>
      <c r="C156" s="87"/>
      <c r="D156" s="87"/>
      <c r="E156" s="87"/>
      <c r="F156" s="87"/>
      <c r="G156" s="87"/>
      <c r="H156" s="87"/>
      <c r="I156" s="87"/>
      <c r="J156" s="87"/>
      <c r="K156" s="309"/>
      <c r="L156" s="309"/>
      <c r="M156" s="81"/>
      <c r="N156" s="81"/>
      <c r="O156" s="81"/>
      <c r="P156" s="81"/>
      <c r="Q156" s="81"/>
      <c r="R156" s="81"/>
      <c r="S156" s="81"/>
      <c r="T156" s="81"/>
      <c r="U156" s="81"/>
      <c r="V156" s="81"/>
      <c r="W156" s="81"/>
      <c r="X156" s="81"/>
      <c r="Y156" s="81"/>
      <c r="Z156" s="81"/>
      <c r="AA156" s="81"/>
      <c r="AB156" s="81"/>
      <c r="AC156" s="81"/>
      <c r="AD156" s="81"/>
      <c r="AE156" s="81"/>
      <c r="AF156" s="81"/>
      <c r="AG156" s="81"/>
      <c r="AH156" s="81"/>
    </row>
    <row r="157" spans="1:34" x14ac:dyDescent="0.25">
      <c r="A157" s="87"/>
      <c r="B157" s="87"/>
      <c r="C157" s="87"/>
      <c r="D157" s="87"/>
      <c r="E157" s="87"/>
      <c r="F157" s="87"/>
      <c r="G157" s="87"/>
      <c r="H157" s="87"/>
      <c r="I157" s="87"/>
      <c r="J157" s="87"/>
      <c r="K157" s="309"/>
      <c r="L157" s="309"/>
      <c r="M157" s="81"/>
      <c r="N157" s="81"/>
      <c r="O157" s="81"/>
      <c r="P157" s="81"/>
      <c r="Q157" s="81"/>
      <c r="R157" s="81"/>
      <c r="S157" s="81"/>
      <c r="T157" s="81"/>
      <c r="U157" s="81"/>
      <c r="V157" s="81"/>
      <c r="W157" s="81"/>
      <c r="X157" s="81"/>
      <c r="Y157" s="81"/>
      <c r="Z157" s="81"/>
      <c r="AA157" s="81"/>
      <c r="AB157" s="81"/>
      <c r="AC157" s="81"/>
      <c r="AD157" s="81"/>
      <c r="AE157" s="81"/>
      <c r="AF157" s="81"/>
      <c r="AG157" s="81"/>
      <c r="AH157" s="81"/>
    </row>
    <row r="158" spans="1:34" x14ac:dyDescent="0.25">
      <c r="A158" s="87"/>
      <c r="B158" s="87"/>
      <c r="C158" s="87"/>
      <c r="D158" s="87"/>
      <c r="E158" s="87"/>
      <c r="F158" s="87"/>
      <c r="G158" s="87"/>
      <c r="H158" s="87"/>
      <c r="I158" s="87"/>
      <c r="J158" s="87"/>
      <c r="K158" s="309"/>
      <c r="L158" s="309"/>
      <c r="M158" s="81"/>
      <c r="N158" s="81"/>
      <c r="O158" s="81"/>
      <c r="P158" s="81"/>
      <c r="Q158" s="81"/>
      <c r="R158" s="81"/>
      <c r="S158" s="81"/>
      <c r="T158" s="81"/>
      <c r="U158" s="81"/>
      <c r="V158" s="81"/>
      <c r="W158" s="81"/>
      <c r="X158" s="81"/>
      <c r="Y158" s="81"/>
      <c r="Z158" s="81"/>
      <c r="AA158" s="81"/>
      <c r="AB158" s="81"/>
      <c r="AC158" s="81"/>
      <c r="AD158" s="81"/>
      <c r="AE158" s="81"/>
      <c r="AF158" s="81"/>
      <c r="AG158" s="81"/>
      <c r="AH158" s="81"/>
    </row>
    <row r="159" spans="1:34" x14ac:dyDescent="0.25">
      <c r="A159" s="87"/>
      <c r="B159" s="87"/>
      <c r="C159" s="87"/>
      <c r="D159" s="87"/>
      <c r="E159" s="87"/>
      <c r="F159" s="87"/>
      <c r="G159" s="87"/>
      <c r="H159" s="87"/>
      <c r="I159" s="87"/>
      <c r="J159" s="87"/>
      <c r="K159" s="309"/>
      <c r="L159" s="309"/>
      <c r="M159" s="81"/>
      <c r="N159" s="81"/>
      <c r="O159" s="81"/>
      <c r="P159" s="81"/>
      <c r="Q159" s="81"/>
      <c r="R159" s="81"/>
      <c r="S159" s="81"/>
      <c r="T159" s="81"/>
      <c r="U159" s="81"/>
      <c r="V159" s="81"/>
      <c r="W159" s="81"/>
      <c r="X159" s="81"/>
      <c r="Y159" s="81"/>
      <c r="Z159" s="81"/>
      <c r="AA159" s="81"/>
      <c r="AB159" s="81"/>
      <c r="AC159" s="81"/>
      <c r="AD159" s="81"/>
      <c r="AE159" s="81"/>
      <c r="AF159" s="81"/>
      <c r="AG159" s="81"/>
      <c r="AH159" s="81"/>
    </row>
    <row r="160" spans="1:34" x14ac:dyDescent="0.25">
      <c r="A160" s="87"/>
      <c r="B160" s="87"/>
      <c r="C160" s="87"/>
      <c r="D160" s="87"/>
      <c r="E160" s="87"/>
      <c r="F160" s="87"/>
      <c r="G160" s="87"/>
      <c r="H160" s="87"/>
      <c r="I160" s="87"/>
      <c r="J160" s="87"/>
      <c r="K160" s="309"/>
      <c r="L160" s="309"/>
      <c r="M160" s="81"/>
      <c r="N160" s="81"/>
      <c r="O160" s="81"/>
      <c r="P160" s="81"/>
      <c r="Q160" s="81"/>
      <c r="R160" s="81"/>
      <c r="S160" s="81"/>
      <c r="T160" s="81"/>
      <c r="U160" s="81"/>
      <c r="V160" s="81"/>
      <c r="W160" s="81"/>
      <c r="X160" s="81"/>
      <c r="Y160" s="81"/>
      <c r="Z160" s="81"/>
      <c r="AA160" s="81"/>
      <c r="AB160" s="81"/>
      <c r="AC160" s="81"/>
      <c r="AD160" s="81"/>
      <c r="AE160" s="81"/>
      <c r="AF160" s="81"/>
      <c r="AG160" s="81"/>
      <c r="AH160" s="81"/>
    </row>
    <row r="161" spans="1:34" x14ac:dyDescent="0.25">
      <c r="A161" s="87"/>
      <c r="B161" s="87"/>
      <c r="C161" s="87"/>
      <c r="D161" s="87"/>
      <c r="E161" s="87"/>
      <c r="F161" s="87"/>
      <c r="G161" s="87"/>
      <c r="H161" s="87"/>
      <c r="I161" s="87"/>
      <c r="J161" s="87"/>
      <c r="K161" s="309"/>
      <c r="L161" s="309"/>
      <c r="M161" s="81"/>
      <c r="N161" s="81"/>
      <c r="O161" s="81"/>
      <c r="P161" s="81"/>
      <c r="Q161" s="81"/>
      <c r="R161" s="81"/>
      <c r="S161" s="81"/>
      <c r="T161" s="81"/>
      <c r="U161" s="81"/>
      <c r="V161" s="81"/>
      <c r="W161" s="81"/>
      <c r="X161" s="81"/>
      <c r="Y161" s="81"/>
      <c r="Z161" s="81"/>
      <c r="AA161" s="81"/>
      <c r="AB161" s="81"/>
      <c r="AC161" s="81"/>
      <c r="AD161" s="81"/>
      <c r="AE161" s="81"/>
      <c r="AF161" s="81"/>
      <c r="AG161" s="81"/>
      <c r="AH161" s="81"/>
    </row>
    <row r="162" spans="1:34" x14ac:dyDescent="0.25">
      <c r="A162" s="87"/>
      <c r="B162" s="87"/>
      <c r="C162" s="87"/>
      <c r="D162" s="87"/>
      <c r="E162" s="87"/>
      <c r="F162" s="87"/>
      <c r="G162" s="87"/>
      <c r="H162" s="87"/>
      <c r="I162" s="87"/>
      <c r="J162" s="87"/>
      <c r="K162" s="309"/>
      <c r="L162" s="309"/>
      <c r="M162" s="81"/>
      <c r="N162" s="81"/>
      <c r="O162" s="81"/>
      <c r="P162" s="81"/>
      <c r="Q162" s="81"/>
      <c r="R162" s="81"/>
      <c r="S162" s="81"/>
      <c r="T162" s="81"/>
      <c r="U162" s="81"/>
      <c r="V162" s="81"/>
      <c r="W162" s="81"/>
      <c r="X162" s="81"/>
      <c r="Y162" s="81"/>
      <c r="Z162" s="81"/>
      <c r="AA162" s="81"/>
      <c r="AB162" s="81"/>
      <c r="AC162" s="81"/>
      <c r="AD162" s="81"/>
      <c r="AE162" s="81"/>
      <c r="AF162" s="81"/>
      <c r="AG162" s="81"/>
      <c r="AH162" s="81"/>
    </row>
    <row r="163" spans="1:34" x14ac:dyDescent="0.25">
      <c r="A163" s="87"/>
      <c r="B163" s="87"/>
      <c r="C163" s="87"/>
      <c r="D163" s="87"/>
      <c r="E163" s="87"/>
      <c r="F163" s="87"/>
      <c r="G163" s="87"/>
      <c r="H163" s="87"/>
      <c r="I163" s="87"/>
      <c r="J163" s="87"/>
      <c r="K163" s="309"/>
      <c r="L163" s="309"/>
      <c r="M163" s="81"/>
      <c r="N163" s="81"/>
      <c r="O163" s="81"/>
      <c r="P163" s="81"/>
      <c r="Q163" s="81"/>
      <c r="R163" s="81"/>
      <c r="S163" s="81"/>
      <c r="T163" s="81"/>
      <c r="U163" s="81"/>
      <c r="V163" s="81"/>
      <c r="W163" s="81"/>
      <c r="X163" s="81"/>
      <c r="Y163" s="81"/>
      <c r="Z163" s="81"/>
      <c r="AA163" s="81"/>
      <c r="AB163" s="81"/>
      <c r="AC163" s="81"/>
      <c r="AD163" s="81"/>
      <c r="AE163" s="81"/>
      <c r="AF163" s="81"/>
      <c r="AG163" s="81"/>
      <c r="AH163" s="81"/>
    </row>
    <row r="164" spans="1:34" x14ac:dyDescent="0.25">
      <c r="A164" s="87"/>
      <c r="B164" s="87"/>
      <c r="C164" s="87"/>
      <c r="D164" s="87"/>
      <c r="E164" s="87"/>
      <c r="F164" s="87"/>
      <c r="G164" s="87"/>
      <c r="H164" s="87"/>
      <c r="I164" s="87"/>
      <c r="J164" s="87"/>
      <c r="K164" s="309"/>
      <c r="L164" s="309"/>
      <c r="M164" s="81"/>
      <c r="N164" s="81"/>
      <c r="O164" s="81"/>
      <c r="P164" s="81"/>
      <c r="Q164" s="81"/>
      <c r="R164" s="81"/>
      <c r="S164" s="81"/>
      <c r="T164" s="81"/>
      <c r="U164" s="81"/>
      <c r="V164" s="81"/>
      <c r="W164" s="81"/>
      <c r="X164" s="81"/>
      <c r="Y164" s="81"/>
      <c r="Z164" s="81"/>
      <c r="AA164" s="81"/>
      <c r="AB164" s="81"/>
      <c r="AC164" s="81"/>
      <c r="AD164" s="81"/>
      <c r="AE164" s="81"/>
      <c r="AF164" s="81"/>
      <c r="AG164" s="81"/>
      <c r="AH164" s="81"/>
    </row>
    <row r="165" spans="1:34" x14ac:dyDescent="0.25">
      <c r="A165" s="87"/>
      <c r="B165" s="87"/>
      <c r="C165" s="87"/>
      <c r="D165" s="87"/>
      <c r="E165" s="87"/>
      <c r="F165" s="87"/>
      <c r="G165" s="87"/>
      <c r="H165" s="87"/>
      <c r="I165" s="87"/>
      <c r="J165" s="87"/>
      <c r="K165" s="309"/>
      <c r="L165" s="309"/>
      <c r="M165" s="81"/>
      <c r="N165" s="81"/>
      <c r="O165" s="81"/>
      <c r="P165" s="81"/>
      <c r="Q165" s="81"/>
      <c r="R165" s="81"/>
      <c r="S165" s="81"/>
      <c r="T165" s="81"/>
      <c r="U165" s="81"/>
      <c r="V165" s="81"/>
      <c r="W165" s="81"/>
      <c r="X165" s="81"/>
      <c r="Y165" s="81"/>
      <c r="Z165" s="81"/>
      <c r="AA165" s="81"/>
      <c r="AB165" s="81"/>
      <c r="AC165" s="81"/>
      <c r="AD165" s="81"/>
      <c r="AE165" s="81"/>
      <c r="AF165" s="81"/>
      <c r="AG165" s="81"/>
      <c r="AH165" s="81"/>
    </row>
    <row r="166" spans="1:34" x14ac:dyDescent="0.25">
      <c r="A166" s="87"/>
      <c r="B166" s="87"/>
      <c r="C166" s="87"/>
      <c r="D166" s="87"/>
      <c r="E166" s="87"/>
      <c r="F166" s="87"/>
      <c r="G166" s="87"/>
      <c r="H166" s="87"/>
      <c r="I166" s="87"/>
      <c r="J166" s="87"/>
      <c r="K166" s="309"/>
      <c r="L166" s="309"/>
      <c r="M166" s="81"/>
      <c r="N166" s="81"/>
      <c r="O166" s="81"/>
      <c r="P166" s="81"/>
      <c r="Q166" s="81"/>
      <c r="R166" s="81"/>
      <c r="S166" s="81"/>
      <c r="T166" s="81"/>
      <c r="U166" s="81"/>
      <c r="V166" s="81"/>
      <c r="W166" s="81"/>
      <c r="X166" s="81"/>
      <c r="Y166" s="81"/>
      <c r="Z166" s="81"/>
      <c r="AA166" s="81"/>
      <c r="AB166" s="81"/>
      <c r="AC166" s="81"/>
      <c r="AD166" s="81"/>
      <c r="AE166" s="81"/>
      <c r="AF166" s="81"/>
      <c r="AG166" s="81"/>
      <c r="AH166" s="81"/>
    </row>
    <row r="167" spans="1:34" x14ac:dyDescent="0.25">
      <c r="A167" s="87"/>
      <c r="B167" s="87"/>
      <c r="C167" s="87"/>
      <c r="D167" s="87"/>
      <c r="E167" s="87"/>
      <c r="F167" s="87"/>
      <c r="G167" s="87"/>
      <c r="H167" s="87"/>
      <c r="I167" s="87"/>
      <c r="J167" s="87"/>
      <c r="K167" s="309"/>
      <c r="L167" s="309"/>
      <c r="M167" s="81"/>
      <c r="N167" s="81"/>
      <c r="O167" s="81"/>
      <c r="P167" s="81"/>
      <c r="Q167" s="81"/>
      <c r="R167" s="81"/>
      <c r="S167" s="81"/>
      <c r="T167" s="81"/>
      <c r="U167" s="81"/>
      <c r="V167" s="81"/>
      <c r="W167" s="81"/>
      <c r="X167" s="81"/>
      <c r="Y167" s="81"/>
      <c r="Z167" s="81"/>
      <c r="AA167" s="81"/>
      <c r="AB167" s="81"/>
      <c r="AC167" s="81"/>
      <c r="AD167" s="81"/>
      <c r="AE167" s="81"/>
      <c r="AF167" s="81"/>
      <c r="AG167" s="81"/>
      <c r="AH167" s="81"/>
    </row>
    <row r="168" spans="1:34" x14ac:dyDescent="0.25">
      <c r="A168" s="87"/>
      <c r="B168" s="87"/>
      <c r="C168" s="87"/>
      <c r="D168" s="87"/>
      <c r="E168" s="87"/>
      <c r="F168" s="87"/>
      <c r="G168" s="87"/>
      <c r="H168" s="87"/>
      <c r="I168" s="87"/>
      <c r="J168" s="87"/>
      <c r="K168" s="309"/>
      <c r="L168" s="309"/>
      <c r="M168" s="81"/>
      <c r="N168" s="81"/>
      <c r="O168" s="81"/>
      <c r="P168" s="81"/>
      <c r="Q168" s="81"/>
      <c r="R168" s="81"/>
      <c r="S168" s="81"/>
      <c r="T168" s="81"/>
      <c r="U168" s="81"/>
      <c r="V168" s="81"/>
      <c r="W168" s="81"/>
      <c r="X168" s="81"/>
      <c r="Y168" s="81"/>
      <c r="Z168" s="81"/>
      <c r="AA168" s="81"/>
      <c r="AB168" s="81"/>
      <c r="AC168" s="81"/>
      <c r="AD168" s="81"/>
      <c r="AE168" s="81"/>
      <c r="AF168" s="81"/>
      <c r="AG168" s="81"/>
      <c r="AH168" s="81"/>
    </row>
    <row r="169" spans="1:34" x14ac:dyDescent="0.25">
      <c r="A169" s="87"/>
      <c r="B169" s="87"/>
      <c r="C169" s="87"/>
      <c r="D169" s="87"/>
      <c r="E169" s="87"/>
      <c r="F169" s="87"/>
      <c r="G169" s="87"/>
      <c r="H169" s="87"/>
      <c r="I169" s="87"/>
      <c r="J169" s="87"/>
      <c r="K169" s="309"/>
      <c r="L169" s="309"/>
      <c r="M169" s="81"/>
      <c r="N169" s="81"/>
      <c r="O169" s="81"/>
      <c r="P169" s="81"/>
      <c r="Q169" s="81"/>
      <c r="R169" s="81"/>
      <c r="S169" s="81"/>
      <c r="T169" s="81"/>
      <c r="U169" s="81"/>
      <c r="V169" s="81"/>
      <c r="W169" s="81"/>
      <c r="X169" s="81"/>
      <c r="Y169" s="81"/>
      <c r="Z169" s="81"/>
      <c r="AA169" s="81"/>
      <c r="AB169" s="81"/>
      <c r="AC169" s="81"/>
      <c r="AD169" s="81"/>
      <c r="AE169" s="81"/>
      <c r="AF169" s="81"/>
      <c r="AG169" s="81"/>
      <c r="AH169" s="81"/>
    </row>
    <row r="170" spans="1:34" x14ac:dyDescent="0.25">
      <c r="A170" s="87"/>
      <c r="B170" s="87"/>
      <c r="C170" s="87"/>
      <c r="D170" s="87"/>
      <c r="E170" s="87"/>
      <c r="F170" s="87"/>
      <c r="G170" s="87"/>
      <c r="H170" s="87"/>
      <c r="I170" s="87"/>
      <c r="J170" s="87"/>
      <c r="K170" s="309"/>
      <c r="L170" s="309"/>
      <c r="M170" s="81"/>
      <c r="N170" s="81"/>
      <c r="O170" s="81"/>
      <c r="P170" s="81"/>
      <c r="Q170" s="81"/>
      <c r="R170" s="81"/>
      <c r="S170" s="81"/>
      <c r="T170" s="81"/>
      <c r="U170" s="81"/>
      <c r="V170" s="81"/>
      <c r="W170" s="81"/>
      <c r="X170" s="81"/>
      <c r="Y170" s="81"/>
      <c r="Z170" s="81"/>
      <c r="AA170" s="81"/>
      <c r="AB170" s="81"/>
      <c r="AC170" s="81"/>
      <c r="AD170" s="81"/>
      <c r="AE170" s="81"/>
      <c r="AF170" s="81"/>
      <c r="AG170" s="81"/>
      <c r="AH170" s="81"/>
    </row>
    <row r="171" spans="1:34" x14ac:dyDescent="0.25">
      <c r="A171" s="87"/>
      <c r="B171" s="87"/>
      <c r="C171" s="87"/>
      <c r="D171" s="87"/>
      <c r="E171" s="87"/>
      <c r="F171" s="87"/>
      <c r="G171" s="87"/>
      <c r="H171" s="87"/>
      <c r="I171" s="87"/>
      <c r="J171" s="87"/>
      <c r="K171" s="309"/>
      <c r="L171" s="309"/>
      <c r="M171" s="81"/>
      <c r="N171" s="81"/>
      <c r="O171" s="81"/>
      <c r="P171" s="81"/>
      <c r="Q171" s="81"/>
      <c r="R171" s="81"/>
      <c r="S171" s="81"/>
      <c r="T171" s="81"/>
      <c r="U171" s="81"/>
      <c r="V171" s="81"/>
      <c r="W171" s="81"/>
      <c r="X171" s="81"/>
      <c r="Y171" s="81"/>
      <c r="Z171" s="81"/>
      <c r="AA171" s="81"/>
      <c r="AB171" s="81"/>
      <c r="AC171" s="81"/>
      <c r="AD171" s="81"/>
      <c r="AE171" s="81"/>
      <c r="AF171" s="81"/>
      <c r="AG171" s="81"/>
      <c r="AH171" s="81"/>
    </row>
    <row r="172" spans="1:34" x14ac:dyDescent="0.25">
      <c r="A172" s="87"/>
      <c r="B172" s="87"/>
      <c r="C172" s="87"/>
      <c r="D172" s="87"/>
      <c r="E172" s="87"/>
      <c r="F172" s="87"/>
      <c r="G172" s="87"/>
      <c r="H172" s="87"/>
      <c r="I172" s="87"/>
      <c r="J172" s="87"/>
      <c r="K172" s="309"/>
      <c r="L172" s="309"/>
      <c r="M172" s="81"/>
      <c r="N172" s="81"/>
      <c r="O172" s="81"/>
      <c r="P172" s="81"/>
      <c r="Q172" s="81"/>
      <c r="R172" s="81"/>
      <c r="S172" s="81"/>
      <c r="T172" s="81"/>
      <c r="U172" s="81"/>
      <c r="V172" s="81"/>
      <c r="W172" s="81"/>
      <c r="X172" s="81"/>
      <c r="Y172" s="81"/>
      <c r="Z172" s="81"/>
      <c r="AA172" s="81"/>
      <c r="AB172" s="81"/>
      <c r="AC172" s="81"/>
      <c r="AD172" s="81"/>
      <c r="AE172" s="81"/>
      <c r="AF172" s="81"/>
      <c r="AG172" s="81"/>
      <c r="AH172" s="81"/>
    </row>
    <row r="173" spans="1:34" x14ac:dyDescent="0.25">
      <c r="A173" s="87"/>
      <c r="B173" s="87"/>
      <c r="C173" s="87"/>
      <c r="D173" s="87"/>
      <c r="E173" s="87"/>
      <c r="F173" s="87"/>
      <c r="G173" s="87"/>
      <c r="H173" s="87"/>
      <c r="I173" s="87"/>
      <c r="J173" s="87"/>
      <c r="K173" s="309"/>
      <c r="L173" s="309"/>
      <c r="M173" s="81"/>
      <c r="N173" s="81"/>
      <c r="O173" s="81"/>
      <c r="P173" s="81"/>
      <c r="Q173" s="81"/>
      <c r="R173" s="81"/>
      <c r="S173" s="81"/>
      <c r="T173" s="81"/>
      <c r="U173" s="81"/>
      <c r="V173" s="81"/>
      <c r="W173" s="81"/>
      <c r="X173" s="81"/>
      <c r="Y173" s="81"/>
      <c r="Z173" s="81"/>
      <c r="AA173" s="81"/>
      <c r="AB173" s="81"/>
      <c r="AC173" s="81"/>
      <c r="AD173" s="81"/>
      <c r="AE173" s="81"/>
      <c r="AF173" s="81"/>
      <c r="AG173" s="81"/>
      <c r="AH173" s="81"/>
    </row>
    <row r="174" spans="1:34" x14ac:dyDescent="0.25">
      <c r="A174" s="87"/>
      <c r="B174" s="87"/>
      <c r="C174" s="87"/>
      <c r="D174" s="87"/>
      <c r="E174" s="87"/>
      <c r="F174" s="87"/>
      <c r="G174" s="87"/>
      <c r="H174" s="87"/>
      <c r="I174" s="87"/>
      <c r="J174" s="87"/>
      <c r="K174" s="309"/>
      <c r="L174" s="309"/>
      <c r="M174" s="81"/>
      <c r="N174" s="81"/>
      <c r="O174" s="81"/>
      <c r="P174" s="81"/>
      <c r="Q174" s="81"/>
      <c r="R174" s="81"/>
      <c r="S174" s="81"/>
      <c r="T174" s="81"/>
      <c r="U174" s="81"/>
      <c r="V174" s="81"/>
      <c r="W174" s="81"/>
      <c r="X174" s="81"/>
      <c r="Y174" s="81"/>
      <c r="Z174" s="81"/>
      <c r="AA174" s="81"/>
      <c r="AB174" s="81"/>
      <c r="AC174" s="81"/>
      <c r="AD174" s="81"/>
      <c r="AE174" s="81"/>
      <c r="AF174" s="81"/>
      <c r="AG174" s="81"/>
      <c r="AH174" s="81"/>
    </row>
    <row r="175" spans="1:34" x14ac:dyDescent="0.25">
      <c r="A175" s="87"/>
      <c r="B175" s="87"/>
      <c r="C175" s="87"/>
      <c r="D175" s="87"/>
      <c r="E175" s="87"/>
      <c r="F175" s="87"/>
      <c r="G175" s="87"/>
      <c r="H175" s="87"/>
      <c r="I175" s="87"/>
      <c r="J175" s="87"/>
      <c r="K175" s="309"/>
      <c r="L175" s="309"/>
      <c r="M175" s="81"/>
      <c r="N175" s="81"/>
      <c r="O175" s="81"/>
      <c r="P175" s="81"/>
      <c r="Q175" s="81"/>
      <c r="R175" s="81"/>
      <c r="S175" s="81"/>
      <c r="T175" s="81"/>
      <c r="U175" s="81"/>
      <c r="V175" s="81"/>
      <c r="W175" s="81"/>
      <c r="X175" s="81"/>
      <c r="Y175" s="81"/>
      <c r="Z175" s="81"/>
      <c r="AA175" s="81"/>
      <c r="AB175" s="81"/>
      <c r="AC175" s="81"/>
      <c r="AD175" s="81"/>
      <c r="AE175" s="81"/>
      <c r="AF175" s="81"/>
      <c r="AG175" s="81"/>
      <c r="AH175" s="81"/>
    </row>
    <row r="176" spans="1:34" x14ac:dyDescent="0.25">
      <c r="A176" s="87"/>
      <c r="B176" s="87"/>
      <c r="C176" s="87"/>
      <c r="D176" s="87"/>
      <c r="E176" s="87"/>
      <c r="F176" s="87"/>
      <c r="G176" s="87"/>
      <c r="H176" s="87"/>
      <c r="I176" s="87"/>
      <c r="J176" s="87"/>
      <c r="K176" s="309"/>
      <c r="L176" s="309"/>
      <c r="M176" s="81"/>
      <c r="N176" s="81"/>
      <c r="O176" s="81"/>
      <c r="P176" s="81"/>
      <c r="Q176" s="81"/>
      <c r="R176" s="81"/>
      <c r="S176" s="81"/>
      <c r="T176" s="81"/>
      <c r="U176" s="81"/>
      <c r="V176" s="81"/>
      <c r="W176" s="81"/>
      <c r="X176" s="81"/>
      <c r="Y176" s="81"/>
      <c r="Z176" s="81"/>
      <c r="AA176" s="81"/>
      <c r="AB176" s="81"/>
      <c r="AC176" s="81"/>
      <c r="AD176" s="81"/>
      <c r="AE176" s="81"/>
      <c r="AF176" s="81"/>
      <c r="AG176" s="81"/>
      <c r="AH176" s="81"/>
    </row>
    <row r="177" spans="1:34" x14ac:dyDescent="0.25">
      <c r="A177" s="87"/>
      <c r="B177" s="87"/>
      <c r="C177" s="87"/>
      <c r="D177" s="87"/>
      <c r="E177" s="87"/>
      <c r="F177" s="87"/>
      <c r="G177" s="87"/>
      <c r="H177" s="87"/>
      <c r="I177" s="87"/>
      <c r="J177" s="87"/>
      <c r="K177" s="309"/>
      <c r="L177" s="309"/>
      <c r="M177" s="81"/>
      <c r="N177" s="81"/>
      <c r="O177" s="81"/>
      <c r="P177" s="81"/>
      <c r="Q177" s="81"/>
      <c r="R177" s="81"/>
      <c r="S177" s="81"/>
      <c r="T177" s="81"/>
      <c r="U177" s="81"/>
      <c r="V177" s="81"/>
      <c r="W177" s="81"/>
      <c r="X177" s="81"/>
      <c r="Y177" s="81"/>
      <c r="Z177" s="81"/>
      <c r="AA177" s="81"/>
      <c r="AB177" s="81"/>
      <c r="AC177" s="81"/>
      <c r="AD177" s="81"/>
      <c r="AE177" s="81"/>
      <c r="AF177" s="81"/>
      <c r="AG177" s="81"/>
      <c r="AH177" s="81"/>
    </row>
  </sheetData>
  <mergeCells count="90">
    <mergeCell ref="A1:K1"/>
    <mergeCell ref="D32:J32"/>
    <mergeCell ref="D33:J33"/>
    <mergeCell ref="D34:J34"/>
    <mergeCell ref="D35:J35"/>
    <mergeCell ref="C23:J23"/>
    <mergeCell ref="A28:J28"/>
    <mergeCell ref="D24:J24"/>
    <mergeCell ref="D25:J25"/>
    <mergeCell ref="D26:J26"/>
    <mergeCell ref="D27:J27"/>
    <mergeCell ref="D13:D14"/>
    <mergeCell ref="A4:A11"/>
    <mergeCell ref="A13:A19"/>
    <mergeCell ref="A21:A27"/>
    <mergeCell ref="C7:J7"/>
    <mergeCell ref="A51:A57"/>
    <mergeCell ref="B29:B30"/>
    <mergeCell ref="C29:C30"/>
    <mergeCell ref="A41:K41"/>
    <mergeCell ref="A37:J37"/>
    <mergeCell ref="D29:D30"/>
    <mergeCell ref="A40:K40"/>
    <mergeCell ref="B51:B52"/>
    <mergeCell ref="D51:D52"/>
    <mergeCell ref="B43:B44"/>
    <mergeCell ref="C43:C44"/>
    <mergeCell ref="D43:D44"/>
    <mergeCell ref="C31:J31"/>
    <mergeCell ref="A36:J36"/>
    <mergeCell ref="C45:J45"/>
    <mergeCell ref="A29:A35"/>
    <mergeCell ref="A83:J83"/>
    <mergeCell ref="A82:J82"/>
    <mergeCell ref="D59:D60"/>
    <mergeCell ref="B59:B60"/>
    <mergeCell ref="A59:A65"/>
    <mergeCell ref="A67:A73"/>
    <mergeCell ref="A75:A80"/>
    <mergeCell ref="B67:B68"/>
    <mergeCell ref="C67:C68"/>
    <mergeCell ref="D67:D68"/>
    <mergeCell ref="C69:J69"/>
    <mergeCell ref="A74:J74"/>
    <mergeCell ref="D70:J70"/>
    <mergeCell ref="D71:J71"/>
    <mergeCell ref="D72:J72"/>
    <mergeCell ref="D73:J73"/>
    <mergeCell ref="A50:J50"/>
    <mergeCell ref="D46:J46"/>
    <mergeCell ref="D47:J47"/>
    <mergeCell ref="D48:J48"/>
    <mergeCell ref="D49:J49"/>
    <mergeCell ref="A43:A49"/>
    <mergeCell ref="C53:J53"/>
    <mergeCell ref="D54:J54"/>
    <mergeCell ref="D55:J55"/>
    <mergeCell ref="D56:J56"/>
    <mergeCell ref="D57:J57"/>
    <mergeCell ref="A58:J58"/>
    <mergeCell ref="C61:J61"/>
    <mergeCell ref="A66:J66"/>
    <mergeCell ref="D62:J62"/>
    <mergeCell ref="D63:J63"/>
    <mergeCell ref="D64:J64"/>
    <mergeCell ref="D65:J65"/>
    <mergeCell ref="C76:J76"/>
    <mergeCell ref="A81:J81"/>
    <mergeCell ref="D77:J77"/>
    <mergeCell ref="D78:J78"/>
    <mergeCell ref="D79:J79"/>
    <mergeCell ref="D80:J80"/>
    <mergeCell ref="B21:B22"/>
    <mergeCell ref="C21:C22"/>
    <mergeCell ref="D21:D22"/>
    <mergeCell ref="C15:J15"/>
    <mergeCell ref="A20:J20"/>
    <mergeCell ref="D16:J16"/>
    <mergeCell ref="D17:J17"/>
    <mergeCell ref="D18:J18"/>
    <mergeCell ref="D19:J19"/>
    <mergeCell ref="A2:K2"/>
    <mergeCell ref="B4:B6"/>
    <mergeCell ref="B13:B14"/>
    <mergeCell ref="C13:C14"/>
    <mergeCell ref="A12:J12"/>
    <mergeCell ref="D8:J8"/>
    <mergeCell ref="D9:J9"/>
    <mergeCell ref="D10:J10"/>
    <mergeCell ref="D11:J11"/>
  </mergeCells>
  <pageMargins left="0.7" right="0.7" top="0.75" bottom="0.75" header="0.3" footer="0.3"/>
  <pageSetup paperSize="9" orientation="portrait" horizontalDpi="360" verticalDpi="36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HONORARIOS!$A$5:$A$25</xm:f>
          </x14:formula1>
          <xm:sqref>E67:E68 E75 E59:E60 E29:E30 E43:E44 E51:E52</xm:sqref>
        </x14:dataValidation>
        <x14:dataValidation type="list" allowBlank="1" showInputMessage="1" showErrorMessage="1">
          <x14:formula1>
            <xm:f>HONORARIOS!$I$10:$I$11</xm:f>
          </x14:formula1>
          <xm:sqref>C9:C11 C17:C19 C25:C27 C33:C35 C47:C49 C55:C57 C63:C65 C71:C73 C78:C80 L9:L11 N9:N11 P9:P11 R9:R11 T9:T11 V9:V11 X9:X11 Z9:Z11 AB9:AB11 AD9:AD11 AF9:AF11 AH9:AH11 L17:L19 N17:N19 P17:P19 R17:R19 T17:T19 V17:V19 X17:X19 Z17:Z19 AB17:AB19 AD17:AD19 AF17:AF19 AH17:AH19 L25:L27 N25:N27 P25:P27 R25:R27 T25:T27 V25:V27 X25:X27 Z25:Z27 AB25:AB27 AD25:AD27 AF25:AF27 AH25:AH27 L33:L35 N33:N35 P33:P35 R33:R35 T33:T35 V33:V35 X33:X35 Z33:Z35 AB33:AB35 AD33:AD35 AF33:AF35 AH33:AH35 L47:L49 N47:N49 P47:P49 R47:R49 T47:T49 V47:V49 X47:X49 Z47:Z49 AB47:AB49 AD47:AD49 AF47:AF49 AH47:AH49 L55:L57 N55:N57 P55:P57 R55:R57 T55:T57 V55:V57 X55:X57 Z55:Z57 AB55:AB57 AD55:AD57 AF55:AF57 AH55:AH57 L63:L65 N63:N65 P63:P65 R63:R65 T63:T65 V63:V65 X63:X65 Z63:Z65 AB63:AB65 AD63:AD65 AF63:AF65 AH63:AH65 L71:L73 N71:N73 P71:P73 R71:R73 T71:T73 V71:V73 X71:X73 Z71:Z73 AB71:AB73 AD71:AD73 AF71:AF73 AH71:AH73 L78:L80 N78:N80 P78:P80 R78:R80 T78:T80 V78:V80 X78:X80 Z78:Z80 AB78:AB80 AD78:AD80 AF78:AF80 AH78:AH80</xm:sqref>
        </x14:dataValidation>
        <x14:dataValidation type="list" allowBlank="1" showInputMessage="1" showErrorMessage="1">
          <x14:formula1>
            <xm:f>HONORARIOS!$J$8:$J$12</xm:f>
          </x14:formula1>
          <xm:sqref>C8 C16 C24 C32 C46 C54 C62 C70 C77 L8 N8 P8 R8 T8 V8 X8 Z8 AB8 AD8 AF8 AH8 L16 N16 P16 R16 T16 V16 X16 Z16 AB16 AD16 AF16 AH16 L24 N24 P24 R24 T24 V24 X24 Z24 AB24 AD24 AF24 AH24 L32 N32 P32 R32 T32 V32 X32 Z32 AB32 AD32 AF32 AH32 L46 N46 P46 R46 T46 V46 X46 Z46 AB46 AD46 AF46 AH46 L54 N54 P54 R54 T54 V54 X54 Z54 AB54 AD54 AF54 AH54 L62 N62 P62 R62 T62 V62 X62 Z62 AB62 AD62 AF62 AH62 L70 N70 P70 R70 T70 V70 X70 Z70 AB70 AD70 AF70 AH70 L77 N77 P77 R77 T77 V77 X77 Z77 AB77 AD77 AF77 AH77</xm:sqref>
        </x14:dataValidation>
        <x14:dataValidation type="list" allowBlank="1" showInputMessage="1" showErrorMessage="1">
          <x14:formula1>
            <xm:f>HONORARIOS!$A$5:$A$50</xm:f>
          </x14:formula1>
          <xm:sqref>E4:E6 E13:E14 E21:E22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A1853"/>
  <sheetViews>
    <sheetView zoomScale="70" zoomScaleNormal="70" workbookViewId="0">
      <selection activeCell="U28" sqref="U28"/>
    </sheetView>
  </sheetViews>
  <sheetFormatPr baseColWidth="10" defaultRowHeight="15" x14ac:dyDescent="0.25"/>
  <cols>
    <col min="1" max="1" width="29.42578125" customWidth="1"/>
    <col min="2" max="2" width="22.140625" customWidth="1"/>
    <col min="3" max="3" width="65.7109375" customWidth="1"/>
    <col min="4" max="4" width="16.42578125" bestFit="1" customWidth="1"/>
    <col min="5" max="5" width="16.85546875" customWidth="1"/>
    <col min="6" max="6" width="20.85546875" customWidth="1"/>
    <col min="8" max="8" width="17.42578125" customWidth="1"/>
    <col min="9" max="9" width="20.42578125" customWidth="1"/>
    <col min="10" max="10" width="18.140625" customWidth="1"/>
    <col min="11" max="11" width="20" customWidth="1"/>
    <col min="12" max="12" width="14.42578125" style="52" customWidth="1"/>
    <col min="13" max="13" width="21" style="46" customWidth="1"/>
    <col min="14" max="14" width="12.140625" style="46" customWidth="1"/>
    <col min="15" max="15" width="21" style="46" customWidth="1"/>
    <col min="16" max="16" width="13.7109375" style="46" customWidth="1"/>
    <col min="17" max="17" width="19.85546875" style="46" customWidth="1"/>
    <col min="18" max="18" width="13.7109375" style="46" customWidth="1"/>
    <col min="19" max="19" width="20.140625" style="46" customWidth="1"/>
    <col min="20" max="20" width="13.7109375" style="46" customWidth="1"/>
    <col min="21" max="21" width="19.7109375" style="46" customWidth="1"/>
    <col min="22" max="22" width="13.7109375" style="46" customWidth="1"/>
    <col min="23" max="23" width="20.85546875" style="46" customWidth="1"/>
    <col min="24" max="24" width="13.7109375" style="46" customWidth="1"/>
    <col min="25" max="25" width="20" style="46" customWidth="1"/>
    <col min="26" max="26" width="13.7109375" style="46" customWidth="1"/>
    <col min="27" max="27" width="20" style="46" customWidth="1"/>
    <col min="28" max="28" width="13.7109375" style="46" customWidth="1"/>
    <col min="29" max="29" width="20.42578125" style="46" customWidth="1"/>
    <col min="30" max="30" width="13.7109375" style="46" customWidth="1"/>
    <col min="31" max="31" width="22.42578125" style="46" customWidth="1"/>
    <col min="32" max="32" width="13.7109375" style="46" customWidth="1"/>
    <col min="33" max="33" width="20.28515625" style="46" customWidth="1"/>
    <col min="34" max="34" width="13.7109375" style="46" customWidth="1"/>
    <col min="35" max="35" width="20.28515625" style="46" customWidth="1"/>
    <col min="36" max="365" width="11.42578125" style="46"/>
  </cols>
  <sheetData>
    <row r="1" spans="1:365" ht="37.5" customHeight="1" thickBot="1" x14ac:dyDescent="0.3">
      <c r="A1" s="577" t="s">
        <v>160</v>
      </c>
      <c r="B1" s="578"/>
      <c r="C1" s="578"/>
      <c r="D1" s="578"/>
      <c r="E1" s="578"/>
      <c r="F1" s="578"/>
      <c r="G1" s="578"/>
      <c r="H1" s="578"/>
      <c r="I1" s="578"/>
      <c r="J1" s="578"/>
      <c r="K1" s="578"/>
      <c r="L1" s="193"/>
    </row>
    <row r="2" spans="1:365" ht="15.75" thickBot="1" x14ac:dyDescent="0.3">
      <c r="A2" s="492" t="s">
        <v>2</v>
      </c>
      <c r="B2" s="492"/>
      <c r="C2" s="492"/>
      <c r="D2" s="492"/>
      <c r="E2" s="492"/>
      <c r="F2" s="492"/>
      <c r="G2" s="492"/>
      <c r="H2" s="492"/>
      <c r="I2" s="492"/>
      <c r="J2" s="492"/>
      <c r="K2" s="492"/>
      <c r="L2" s="96"/>
      <c r="M2" s="192">
        <v>1.0328832752791366</v>
      </c>
      <c r="N2" s="191"/>
      <c r="O2" s="192">
        <v>1.0667309266444205</v>
      </c>
      <c r="P2" s="191"/>
      <c r="Q2" s="192">
        <v>1.1007752334453451</v>
      </c>
      <c r="R2" s="191"/>
      <c r="S2" s="192">
        <v>1.1359444285376925</v>
      </c>
      <c r="T2" s="191"/>
      <c r="U2" s="192">
        <v>1.1718378943935353</v>
      </c>
      <c r="V2" s="191"/>
      <c r="W2" s="192">
        <v>1.2085196208340565</v>
      </c>
      <c r="X2" s="191"/>
      <c r="Y2" s="192">
        <v>1.2457877968277771</v>
      </c>
      <c r="Z2" s="191"/>
      <c r="AA2" s="192">
        <v>1.2836019905610632</v>
      </c>
      <c r="AB2" s="191"/>
      <c r="AC2" s="192">
        <v>1.3224442401340015</v>
      </c>
      <c r="AD2" s="191"/>
      <c r="AE2" s="192">
        <v>1.3631619032051636</v>
      </c>
      <c r="AF2" s="191"/>
      <c r="AG2" s="192">
        <v>1.4043449669096169</v>
      </c>
      <c r="AH2" s="191"/>
      <c r="AI2" s="192">
        <v>1.4471811771038039</v>
      </c>
    </row>
    <row r="3" spans="1:365" ht="72.75" customHeight="1" thickBot="1" x14ac:dyDescent="0.3">
      <c r="A3" s="26" t="s">
        <v>3</v>
      </c>
      <c r="B3" s="26" t="s">
        <v>13</v>
      </c>
      <c r="C3" s="26" t="s">
        <v>14</v>
      </c>
      <c r="D3" s="26"/>
      <c r="E3" s="27" t="s">
        <v>170</v>
      </c>
      <c r="F3" s="27" t="s">
        <v>40</v>
      </c>
      <c r="G3" s="27" t="s">
        <v>37</v>
      </c>
      <c r="H3" s="27" t="s">
        <v>102</v>
      </c>
      <c r="I3" s="27" t="s">
        <v>103</v>
      </c>
      <c r="J3" s="27" t="s">
        <v>41</v>
      </c>
      <c r="K3" s="99" t="s">
        <v>101</v>
      </c>
      <c r="L3" s="157" t="s">
        <v>107</v>
      </c>
      <c r="M3" s="241" t="s">
        <v>108</v>
      </c>
      <c r="N3" s="155" t="s">
        <v>107</v>
      </c>
      <c r="O3" s="241" t="s">
        <v>109</v>
      </c>
      <c r="P3" s="155" t="s">
        <v>107</v>
      </c>
      <c r="Q3" s="241" t="s">
        <v>110</v>
      </c>
      <c r="R3" s="155" t="s">
        <v>107</v>
      </c>
      <c r="S3" s="241" t="s">
        <v>111</v>
      </c>
      <c r="T3" s="155" t="s">
        <v>107</v>
      </c>
      <c r="U3" s="241" t="s">
        <v>112</v>
      </c>
      <c r="V3" s="155" t="s">
        <v>107</v>
      </c>
      <c r="W3" s="241" t="s">
        <v>113</v>
      </c>
      <c r="X3" s="155" t="s">
        <v>107</v>
      </c>
      <c r="Y3" s="241" t="s">
        <v>114</v>
      </c>
      <c r="Z3" s="155" t="s">
        <v>107</v>
      </c>
      <c r="AA3" s="241" t="s">
        <v>115</v>
      </c>
      <c r="AB3" s="155" t="s">
        <v>107</v>
      </c>
      <c r="AC3" s="241" t="s">
        <v>116</v>
      </c>
      <c r="AD3" s="155" t="s">
        <v>107</v>
      </c>
      <c r="AE3" s="241" t="s">
        <v>117</v>
      </c>
      <c r="AF3" s="155" t="s">
        <v>107</v>
      </c>
      <c r="AG3" s="241" t="s">
        <v>118</v>
      </c>
      <c r="AH3" s="155" t="s">
        <v>107</v>
      </c>
      <c r="AI3" s="241" t="s">
        <v>119</v>
      </c>
    </row>
    <row r="4" spans="1:365" ht="75.75" customHeight="1" thickBot="1" x14ac:dyDescent="0.3">
      <c r="A4" s="574" t="s">
        <v>135</v>
      </c>
      <c r="B4" s="581"/>
      <c r="C4" s="53" t="s">
        <v>130</v>
      </c>
      <c r="D4" s="29"/>
      <c r="E4" s="29">
        <v>25</v>
      </c>
      <c r="F4" s="31" t="str">
        <f>VLOOKUP(E4,HONORARIOS!$A$5:$G$50,2,0)</f>
        <v>Estudios y diseños Lixiviados</v>
      </c>
      <c r="G4" s="29">
        <v>1</v>
      </c>
      <c r="H4" s="374">
        <f>VLOOKUP(E4,HONORARIOS!$A$5:$G$50,5,0)</f>
        <v>907184714.00000012</v>
      </c>
      <c r="I4" s="374">
        <f>+H4*G4</f>
        <v>907184714.00000012</v>
      </c>
      <c r="J4" s="381">
        <v>1</v>
      </c>
      <c r="K4" s="374">
        <f>+I4*J4</f>
        <v>907184714.00000012</v>
      </c>
      <c r="L4" s="371"/>
      <c r="M4" s="212"/>
      <c r="P4" s="236"/>
      <c r="Q4" s="212"/>
      <c r="T4" s="236"/>
      <c r="U4" s="212"/>
      <c r="V4" s="236"/>
      <c r="W4" s="212"/>
      <c r="Z4" s="236"/>
      <c r="AA4" s="212"/>
      <c r="AD4" s="236"/>
      <c r="AE4" s="212"/>
      <c r="AH4" s="236"/>
      <c r="AI4" s="212"/>
    </row>
    <row r="5" spans="1:365" s="21" customFormat="1" ht="75.75" customHeight="1" thickBot="1" x14ac:dyDescent="0.3">
      <c r="A5" s="575"/>
      <c r="B5" s="582"/>
      <c r="C5" s="53" t="s">
        <v>131</v>
      </c>
      <c r="D5" s="29"/>
      <c r="E5" s="29">
        <v>26</v>
      </c>
      <c r="F5" s="31" t="str">
        <f>VLOOKUP(E5,HONORARIOS!$A$5:$G$50,2,0)</f>
        <v>Monto agotable para estudios y ensayos Lixiviados</v>
      </c>
      <c r="G5" s="29">
        <v>1</v>
      </c>
      <c r="H5" s="374">
        <f>VLOOKUP(E5,HONORARIOS!$A$5:$G$50,5,0)</f>
        <v>110789000</v>
      </c>
      <c r="I5" s="374">
        <f>+H5*G5</f>
        <v>110789000</v>
      </c>
      <c r="J5" s="381">
        <v>1</v>
      </c>
      <c r="K5" s="374">
        <f>+I5*J5</f>
        <v>110789000</v>
      </c>
      <c r="L5" s="177"/>
      <c r="M5" s="172"/>
      <c r="N5" s="46"/>
      <c r="O5" s="46"/>
      <c r="P5" s="182"/>
      <c r="Q5" s="172"/>
      <c r="R5" s="46"/>
      <c r="S5" s="46"/>
      <c r="T5" s="182"/>
      <c r="U5" s="172"/>
      <c r="V5" s="182"/>
      <c r="W5" s="172"/>
      <c r="X5" s="46"/>
      <c r="Y5" s="46"/>
      <c r="Z5" s="182"/>
      <c r="AA5" s="172"/>
      <c r="AB5" s="46"/>
      <c r="AC5" s="46"/>
      <c r="AD5" s="182"/>
      <c r="AE5" s="172"/>
      <c r="AF5" s="46"/>
      <c r="AG5" s="46"/>
      <c r="AH5" s="182"/>
      <c r="AI5" s="172"/>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row>
    <row r="6" spans="1:365" s="21" customFormat="1" ht="75.75" customHeight="1" thickBot="1" x14ac:dyDescent="0.3">
      <c r="A6" s="575"/>
      <c r="B6" s="583"/>
      <c r="C6" s="53" t="s">
        <v>132</v>
      </c>
      <c r="D6" s="29"/>
      <c r="E6" s="29">
        <v>27</v>
      </c>
      <c r="F6" s="31" t="str">
        <f>VLOOKUP(E6,HONORARIOS!$A$5:$G$50,2,0)</f>
        <v>Costo acompañamiento integral Lixiviados</v>
      </c>
      <c r="G6" s="29">
        <v>1</v>
      </c>
      <c r="H6" s="374">
        <f>VLOOKUP(E6,HONORARIOS!$A$5:$G$50,5,0)</f>
        <v>37545773</v>
      </c>
      <c r="I6" s="374">
        <f>+H6*G6</f>
        <v>37545773</v>
      </c>
      <c r="J6" s="381">
        <v>1</v>
      </c>
      <c r="K6" s="374">
        <f>+I6*J6</f>
        <v>37545773</v>
      </c>
      <c r="L6" s="372"/>
      <c r="M6" s="369"/>
      <c r="N6" s="46"/>
      <c r="O6" s="46"/>
      <c r="P6" s="370"/>
      <c r="Q6" s="369"/>
      <c r="R6" s="46"/>
      <c r="S6" s="46"/>
      <c r="T6" s="370"/>
      <c r="U6" s="369"/>
      <c r="V6" s="370"/>
      <c r="W6" s="369"/>
      <c r="X6" s="46"/>
      <c r="Y6" s="46"/>
      <c r="Z6" s="370"/>
      <c r="AA6" s="369"/>
      <c r="AB6" s="46"/>
      <c r="AC6" s="46"/>
      <c r="AD6" s="370"/>
      <c r="AE6" s="369"/>
      <c r="AF6" s="46"/>
      <c r="AG6" s="46"/>
      <c r="AH6" s="370"/>
      <c r="AI6" s="36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row>
    <row r="7" spans="1:365" s="21" customFormat="1" ht="17.25" customHeight="1" thickBot="1" x14ac:dyDescent="0.3">
      <c r="A7" s="575"/>
      <c r="B7" s="38" t="s">
        <v>70</v>
      </c>
      <c r="C7" s="513"/>
      <c r="D7" s="514"/>
      <c r="E7" s="514"/>
      <c r="F7" s="514"/>
      <c r="G7" s="514"/>
      <c r="H7" s="514"/>
      <c r="I7" s="514"/>
      <c r="J7" s="515"/>
      <c r="K7" s="378">
        <f>SUM(K4:K6)</f>
        <v>1055519487.0000001</v>
      </c>
      <c r="L7" s="173" t="s">
        <v>100</v>
      </c>
      <c r="M7" s="378">
        <f>+$K$7*100%</f>
        <v>1055519487.0000001</v>
      </c>
      <c r="N7" s="161" t="s">
        <v>100</v>
      </c>
      <c r="O7" s="378">
        <v>0</v>
      </c>
      <c r="P7" s="161" t="s">
        <v>100</v>
      </c>
      <c r="Q7" s="366"/>
      <c r="R7" s="161" t="s">
        <v>100</v>
      </c>
      <c r="S7" s="211"/>
      <c r="T7" s="161" t="s">
        <v>100</v>
      </c>
      <c r="U7" s="366"/>
      <c r="V7" s="161" t="s">
        <v>100</v>
      </c>
      <c r="W7" s="366"/>
      <c r="X7" s="161" t="s">
        <v>100</v>
      </c>
      <c r="Y7" s="211"/>
      <c r="Z7" s="161" t="s">
        <v>100</v>
      </c>
      <c r="AA7" s="366"/>
      <c r="AB7" s="161" t="s">
        <v>100</v>
      </c>
      <c r="AC7" s="211"/>
      <c r="AD7" s="161" t="s">
        <v>100</v>
      </c>
      <c r="AE7" s="366"/>
      <c r="AF7" s="161" t="s">
        <v>100</v>
      </c>
      <c r="AG7" s="211"/>
      <c r="AH7" s="161" t="s">
        <v>100</v>
      </c>
      <c r="AI7" s="36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row>
    <row r="8" spans="1:365" ht="30.75" thickBot="1" x14ac:dyDescent="0.3">
      <c r="A8" s="575"/>
      <c r="B8" s="34" t="s">
        <v>95</v>
      </c>
      <c r="C8" s="35" t="s">
        <v>104</v>
      </c>
      <c r="D8" s="516"/>
      <c r="E8" s="517"/>
      <c r="F8" s="517"/>
      <c r="G8" s="517"/>
      <c r="H8" s="517"/>
      <c r="I8" s="517"/>
      <c r="J8" s="518"/>
      <c r="K8" s="100">
        <f>+IF(C8="Consultoria (25%)",K7*25%,0)+IF(C8="Obra (30%)",K7*30%,0)+IF(C8="Directo (20%)",K7*20%,0)+IF(C8="No aplica",0,0)+IF(C8="Directo (10%)",K7*10%,0)</f>
        <v>0</v>
      </c>
      <c r="L8" s="175" t="s">
        <v>104</v>
      </c>
      <c r="M8" s="174">
        <f>+IF(L8="Consultoria (25%)",M7*25%,0)+IF(L8="Obra (30%)",M7*30%,0)+IF(L8="Directo (20%)",M7*20%,0)+IF(L8="No aplica",0,0)+IF(L8="Directo (10%)",M7*10%,0)</f>
        <v>0</v>
      </c>
      <c r="N8" s="44" t="s">
        <v>104</v>
      </c>
      <c r="O8" s="174">
        <f>+IF(N8="Consultoria (25%)",O7*25%,0)+IF(N8="Obra (30%)",O7*30%,0)+IF(N8="Directo (20%)",O7*20%,0)+IF(N8="No aplica",0,0)+IF(N8="Directo (10%)",O7*10%,0)</f>
        <v>0</v>
      </c>
      <c r="P8" s="44" t="s">
        <v>104</v>
      </c>
      <c r="Q8" s="174">
        <f>+IF(P8="Consultoria (25%)",Q7*25%,0)+IF(P8="Obra (30%)",Q7*30%,0)+IF(P8="Directo (20%)",Q7*20%,0)+IF(P8="No aplica",0,0)+IF(P8="Directo (10%)",Q7*10%,0)</f>
        <v>0</v>
      </c>
      <c r="R8" s="44" t="s">
        <v>104</v>
      </c>
      <c r="S8" s="174">
        <f>+IF(R8="Consultoria (25%)",S7*25%,0)+IF(R8="Obra (30%)",S7*30%,0)+IF(R8="Directo (20%)",S7*20%,0)+IF(R8="No aplica",0,0)+IF(R8="Directo (10%)",S7*10%,0)</f>
        <v>0</v>
      </c>
      <c r="T8" s="44" t="s">
        <v>104</v>
      </c>
      <c r="U8" s="174">
        <f>+IF(T8="Consultoria (25%)",U7*25%,0)+IF(T8="Obra (30%)",U7*30%,0)+IF(T8="Directo (20%)",U7*20%,0)+IF(T8="No aplica",0,0)+IF(T8="Directo (10%)",U7*10%,0)</f>
        <v>0</v>
      </c>
      <c r="V8" s="44" t="s">
        <v>104</v>
      </c>
      <c r="W8" s="174">
        <f>+IF(V8="Consultoria (25%)",W7*25%,0)+IF(V8="Obra (30%)",W7*30%,0)+IF(V8="Directo (20%)",W7*20%,0)+IF(V8="No aplica",0,0)+IF(V8="Directo (10%)",W7*10%,0)</f>
        <v>0</v>
      </c>
      <c r="X8" s="44" t="s">
        <v>104</v>
      </c>
      <c r="Y8" s="174">
        <f>+IF(X8="Consultoria (25%)",Y7*25%,0)+IF(X8="Obra (30%)",Y7*30%,0)+IF(X8="Directo (20%)",Y7*20%,0)+IF(X8="No aplica",0,0)+IF(X8="Directo (10%)",Y7*10%,0)</f>
        <v>0</v>
      </c>
      <c r="Z8" s="44" t="s">
        <v>104</v>
      </c>
      <c r="AA8" s="174">
        <f>+IF(Z8="Consultoria (25%)",AA7*25%,0)+IF(Z8="Obra (30%)",AA7*30%,0)+IF(Z8="Directo (20%)",AA7*20%,0)+IF(Z8="No aplica",0,0)+IF(Z8="Directo (10%)",AA7*10%,0)</f>
        <v>0</v>
      </c>
      <c r="AB8" s="44" t="s">
        <v>104</v>
      </c>
      <c r="AC8" s="174">
        <f>+IF(AB8="Consultoria (25%)",AC7*25%,0)+IF(AB8="Obra (30%)",AC7*30%,0)+IF(AB8="Directo (20%)",AC7*20%,0)+IF(AB8="No aplica",0,0)+IF(AB8="Directo (10%)",AC7*10%,0)</f>
        <v>0</v>
      </c>
      <c r="AD8" s="44" t="s">
        <v>104</v>
      </c>
      <c r="AE8" s="174">
        <f>+IF(AD8="Consultoria (25%)",AE7*25%,0)+IF(AD8="Obra (30%)",AE7*30%,0)+IF(AD8="Directo (20%)",AE7*20%,0)+IF(AD8="No aplica",0,0)+IF(AD8="Directo (10%)",AE7*10%,0)</f>
        <v>0</v>
      </c>
      <c r="AF8" s="44" t="s">
        <v>104</v>
      </c>
      <c r="AG8" s="174">
        <f>+IF(AF8="Consultoria (25%)",AG7*25%,0)+IF(AF8="Obra (30%)",AG7*30%,0)+IF(AF8="Directo (20%)",AG7*20%,0)+IF(AF8="No aplica",0,0)+IF(AF8="Directo (10%)",AG7*10%,0)</f>
        <v>0</v>
      </c>
      <c r="AH8" s="44" t="s">
        <v>104</v>
      </c>
      <c r="AI8" s="174">
        <f>+IF(AH8="Consultoria (25%)",AI7*25%,0)+IF(AH8="Obra (30%)",AI7*30%,0)+IF(AH8="Directo (20%)",AI7*20%,0)+IF(AH8="No aplica",0,0)+IF(AH8="Directo (10%)",AI7*10%,0)</f>
        <v>0</v>
      </c>
    </row>
    <row r="9" spans="1:365" ht="30.75" thickBot="1" x14ac:dyDescent="0.3">
      <c r="A9" s="575"/>
      <c r="B9" s="34" t="s">
        <v>123</v>
      </c>
      <c r="C9" s="35" t="s">
        <v>94</v>
      </c>
      <c r="D9" s="506"/>
      <c r="E9" s="507"/>
      <c r="F9" s="507"/>
      <c r="G9" s="507"/>
      <c r="H9" s="507"/>
      <c r="I9" s="507"/>
      <c r="J9" s="508"/>
      <c r="K9" s="374">
        <f>+IF(C9="si",$K$7*7%,0)</f>
        <v>73886364.090000018</v>
      </c>
      <c r="L9" s="175" t="s">
        <v>94</v>
      </c>
      <c r="M9" s="174">
        <f>+IF(L9="si",M7*7%,0)</f>
        <v>73886364.090000018</v>
      </c>
      <c r="N9" s="44" t="s">
        <v>94</v>
      </c>
      <c r="O9" s="174">
        <f>+IF(N9="si",O7*7%,0)</f>
        <v>0</v>
      </c>
      <c r="P9" s="44" t="s">
        <v>69</v>
      </c>
      <c r="Q9" s="174">
        <f>+IF(P9="si",Q7*10%,0)</f>
        <v>0</v>
      </c>
      <c r="R9" s="44" t="s">
        <v>69</v>
      </c>
      <c r="S9" s="174">
        <f>+IF(R9="si",S7*10%,0)</f>
        <v>0</v>
      </c>
      <c r="T9" s="44" t="s">
        <v>69</v>
      </c>
      <c r="U9" s="174">
        <f>+IF(T9="si",U7*10%,0)</f>
        <v>0</v>
      </c>
      <c r="V9" s="44" t="s">
        <v>69</v>
      </c>
      <c r="W9" s="174">
        <f>+IF(V9="si",W7*10%,0)</f>
        <v>0</v>
      </c>
      <c r="X9" s="44" t="s">
        <v>69</v>
      </c>
      <c r="Y9" s="174">
        <f>+IF(X9="si",Y7*10%,0)</f>
        <v>0</v>
      </c>
      <c r="Z9" s="44" t="s">
        <v>69</v>
      </c>
      <c r="AA9" s="174">
        <f>+IF(Z9="si",AA7*10%,0)</f>
        <v>0</v>
      </c>
      <c r="AB9" s="44" t="s">
        <v>69</v>
      </c>
      <c r="AC9" s="174">
        <f>+IF(AB9="si",AC7*10%,0)</f>
        <v>0</v>
      </c>
      <c r="AD9" s="44" t="s">
        <v>69</v>
      </c>
      <c r="AE9" s="174">
        <f>+IF(AD9="si",AE7*10%,0)</f>
        <v>0</v>
      </c>
      <c r="AF9" s="44" t="s">
        <v>69</v>
      </c>
      <c r="AG9" s="174">
        <f>+IF(AF9="si",AG7*10%,0)</f>
        <v>0</v>
      </c>
      <c r="AH9" s="44" t="s">
        <v>69</v>
      </c>
      <c r="AI9" s="174">
        <f>+IF(AH9="si",AI7*10%,0)</f>
        <v>0</v>
      </c>
    </row>
    <row r="10" spans="1:365" ht="30.75" thickBot="1" x14ac:dyDescent="0.3">
      <c r="A10" s="575"/>
      <c r="B10" s="34" t="s">
        <v>92</v>
      </c>
      <c r="C10" s="35" t="s">
        <v>69</v>
      </c>
      <c r="D10" s="506"/>
      <c r="E10" s="507"/>
      <c r="F10" s="507"/>
      <c r="G10" s="507"/>
      <c r="H10" s="507"/>
      <c r="I10" s="507"/>
      <c r="J10" s="508"/>
      <c r="K10" s="116">
        <f>+IF(C10="si",$K$7*7%,0)</f>
        <v>0</v>
      </c>
      <c r="L10" s="175" t="s">
        <v>69</v>
      </c>
      <c r="M10" s="174">
        <f>+IF(L10="si",M7*7%,0)</f>
        <v>0</v>
      </c>
      <c r="N10" s="44" t="s">
        <v>69</v>
      </c>
      <c r="O10" s="174">
        <f>+IF(N10="si",O7*7%,0)</f>
        <v>0</v>
      </c>
      <c r="P10" s="44" t="s">
        <v>69</v>
      </c>
      <c r="Q10" s="174">
        <f>+IF(P10="si",Q7*7%,0)</f>
        <v>0</v>
      </c>
      <c r="R10" s="44" t="s">
        <v>69</v>
      </c>
      <c r="S10" s="174">
        <f>+IF(R10="si",S7*7%,0)</f>
        <v>0</v>
      </c>
      <c r="T10" s="44" t="s">
        <v>69</v>
      </c>
      <c r="U10" s="174">
        <f>+IF(T10="si",U7*7%,0)</f>
        <v>0</v>
      </c>
      <c r="V10" s="44" t="s">
        <v>69</v>
      </c>
      <c r="W10" s="174">
        <f>+IF(V10="si",W7*7%,0)</f>
        <v>0</v>
      </c>
      <c r="X10" s="44" t="s">
        <v>69</v>
      </c>
      <c r="Y10" s="174">
        <f>+IF(X10="si",Y7*7%,0)</f>
        <v>0</v>
      </c>
      <c r="Z10" s="44" t="s">
        <v>69</v>
      </c>
      <c r="AA10" s="174">
        <f>+IF(Z10="si",AA7*7%,0)</f>
        <v>0</v>
      </c>
      <c r="AB10" s="44" t="s">
        <v>69</v>
      </c>
      <c r="AC10" s="174">
        <f>+IF(AB10="si",AC7*7%,0)</f>
        <v>0</v>
      </c>
      <c r="AD10" s="44" t="s">
        <v>69</v>
      </c>
      <c r="AE10" s="174">
        <f>+IF(AD10="si",AE7*7%,0)</f>
        <v>0</v>
      </c>
      <c r="AF10" s="44" t="s">
        <v>69</v>
      </c>
      <c r="AG10" s="174">
        <f>+IF(AF10="si",AG7*7%,0)</f>
        <v>0</v>
      </c>
      <c r="AH10" s="44" t="s">
        <v>69</v>
      </c>
      <c r="AI10" s="174">
        <f>+IF(AH10="si",AI7*7%,0)</f>
        <v>0</v>
      </c>
    </row>
    <row r="11" spans="1:365" ht="15.75" thickBot="1" x14ac:dyDescent="0.3">
      <c r="A11" s="576"/>
      <c r="B11" s="34" t="s">
        <v>93</v>
      </c>
      <c r="C11" s="35" t="s">
        <v>69</v>
      </c>
      <c r="D11" s="506"/>
      <c r="E11" s="507"/>
      <c r="F11" s="507"/>
      <c r="G11" s="507"/>
      <c r="H11" s="507"/>
      <c r="I11" s="507"/>
      <c r="J11" s="508"/>
      <c r="K11" s="100">
        <f>+IF(C11="si",$K$7*5%,0)</f>
        <v>0</v>
      </c>
      <c r="L11" s="175" t="s">
        <v>69</v>
      </c>
      <c r="M11" s="174">
        <f>+IF(L11="si",M7*5%,0)</f>
        <v>0</v>
      </c>
      <c r="N11" s="44" t="s">
        <v>69</v>
      </c>
      <c r="O11" s="174">
        <f>+IF(N11="si",O7*5%,0)</f>
        <v>0</v>
      </c>
      <c r="P11" s="44" t="s">
        <v>69</v>
      </c>
      <c r="Q11" s="174">
        <f>+IF(P11="si",Q7*5%,0)</f>
        <v>0</v>
      </c>
      <c r="R11" s="44" t="s">
        <v>69</v>
      </c>
      <c r="S11" s="174">
        <f>+IF(R11="si",S7*5%,0)</f>
        <v>0</v>
      </c>
      <c r="T11" s="44" t="s">
        <v>69</v>
      </c>
      <c r="U11" s="174">
        <f>+IF(T11="si",U7*5%,0)</f>
        <v>0</v>
      </c>
      <c r="V11" s="44" t="s">
        <v>69</v>
      </c>
      <c r="W11" s="174">
        <f>+IF(V11="si",W7*5%,0)</f>
        <v>0</v>
      </c>
      <c r="X11" s="44" t="s">
        <v>69</v>
      </c>
      <c r="Y11" s="174">
        <f>+IF(X11="si",Y7*5%,0)</f>
        <v>0</v>
      </c>
      <c r="Z11" s="44" t="s">
        <v>69</v>
      </c>
      <c r="AA11" s="174">
        <f>+IF(Z11="si",AA7*5%,0)</f>
        <v>0</v>
      </c>
      <c r="AB11" s="44" t="s">
        <v>69</v>
      </c>
      <c r="AC11" s="174">
        <f>+IF(AB11="si",AC7*5%,0)</f>
        <v>0</v>
      </c>
      <c r="AD11" s="44" t="s">
        <v>69</v>
      </c>
      <c r="AE11" s="174">
        <f>+IF(AD11="si",AE7*5%,0)</f>
        <v>0</v>
      </c>
      <c r="AF11" s="44" t="s">
        <v>69</v>
      </c>
      <c r="AG11" s="174">
        <f>+IF(AF11="si",AG7*5%,0)</f>
        <v>0</v>
      </c>
      <c r="AH11" s="44" t="s">
        <v>69</v>
      </c>
      <c r="AI11" s="174">
        <f>+IF(AH11="si",AI7*5%,0)</f>
        <v>0</v>
      </c>
    </row>
    <row r="12" spans="1:365" s="33" customFormat="1" ht="15.75" thickBot="1" x14ac:dyDescent="0.3">
      <c r="A12" s="500" t="s">
        <v>99</v>
      </c>
      <c r="B12" s="501"/>
      <c r="C12" s="501"/>
      <c r="D12" s="501"/>
      <c r="E12" s="501"/>
      <c r="F12" s="501"/>
      <c r="G12" s="501"/>
      <c r="H12" s="501"/>
      <c r="I12" s="501"/>
      <c r="J12" s="502"/>
      <c r="K12" s="377">
        <f>SUM(K7:K11)</f>
        <v>1129405851.0900002</v>
      </c>
      <c r="L12" s="181"/>
      <c r="M12" s="377">
        <f>SUM(M7:M11)</f>
        <v>1129405851.0900002</v>
      </c>
      <c r="N12" s="190"/>
      <c r="O12" s="377">
        <f>SUM(O7:O11)</f>
        <v>0</v>
      </c>
      <c r="P12" s="190"/>
      <c r="Q12" s="186">
        <f>SUM(Q7:Q11)</f>
        <v>0</v>
      </c>
      <c r="R12" s="190"/>
      <c r="S12" s="186">
        <f>SUM(S7:S11)</f>
        <v>0</v>
      </c>
      <c r="T12" s="190"/>
      <c r="U12" s="186">
        <f>SUM(U7:U11)</f>
        <v>0</v>
      </c>
      <c r="V12" s="190"/>
      <c r="W12" s="186">
        <f>SUM(W7:W11)</f>
        <v>0</v>
      </c>
      <c r="X12" s="190"/>
      <c r="Y12" s="186">
        <f>SUM(Y7:Y11)</f>
        <v>0</v>
      </c>
      <c r="Z12" s="190"/>
      <c r="AA12" s="186">
        <f>SUM(AA7:AA11)</f>
        <v>0</v>
      </c>
      <c r="AB12" s="190"/>
      <c r="AC12" s="186">
        <f>SUM(AC7:AC11)</f>
        <v>0</v>
      </c>
      <c r="AD12" s="190"/>
      <c r="AE12" s="186">
        <f>SUM(AE7:AE11)</f>
        <v>0</v>
      </c>
      <c r="AF12" s="190"/>
      <c r="AG12" s="186">
        <f>SUM(AG7:AG11)</f>
        <v>0</v>
      </c>
      <c r="AH12" s="190"/>
      <c r="AI12" s="186">
        <f>SUM(AI7:AI11)</f>
        <v>0</v>
      </c>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row>
    <row r="13" spans="1:365" ht="81.75" customHeight="1" thickBot="1" x14ac:dyDescent="0.3">
      <c r="A13" s="574" t="s">
        <v>157</v>
      </c>
      <c r="B13" s="493"/>
      <c r="C13" s="498" t="s">
        <v>158</v>
      </c>
      <c r="D13" s="511"/>
      <c r="E13" s="29">
        <v>46</v>
      </c>
      <c r="F13" s="53" t="str">
        <f>VLOOKUP(E13,HONORARIOS!A11:G50,2,0)</f>
        <v>Valor sujeto a resultado de estudios y diseños detallados</v>
      </c>
      <c r="G13" s="29">
        <v>0</v>
      </c>
      <c r="H13" s="100">
        <v>0</v>
      </c>
      <c r="I13" s="100">
        <f>+H13*G13</f>
        <v>0</v>
      </c>
      <c r="J13" s="56">
        <v>0</v>
      </c>
      <c r="K13" s="100">
        <f>+I13*J13</f>
        <v>0</v>
      </c>
      <c r="L13" s="177"/>
      <c r="M13" s="174"/>
      <c r="N13" s="98"/>
      <c r="O13" s="174"/>
      <c r="P13" s="98"/>
      <c r="Q13" s="174"/>
      <c r="R13" s="98"/>
      <c r="S13" s="174"/>
      <c r="T13" s="98"/>
      <c r="U13" s="174"/>
      <c r="V13" s="98"/>
      <c r="W13" s="174"/>
      <c r="X13" s="98"/>
      <c r="Y13" s="174"/>
      <c r="Z13" s="98"/>
      <c r="AA13" s="174"/>
      <c r="AB13" s="98"/>
      <c r="AC13" s="174"/>
      <c r="AD13" s="98"/>
      <c r="AE13" s="174"/>
      <c r="AF13" s="98"/>
      <c r="AG13" s="174"/>
      <c r="AH13" s="98"/>
      <c r="AI13" s="174"/>
    </row>
    <row r="14" spans="1:365" ht="75" customHeight="1" thickBot="1" x14ac:dyDescent="0.3">
      <c r="A14" s="575"/>
      <c r="B14" s="495"/>
      <c r="C14" s="499"/>
      <c r="D14" s="512"/>
      <c r="E14" s="29">
        <v>46</v>
      </c>
      <c r="F14" s="53" t="str">
        <f>VLOOKUP(E14,HONORARIOS!A12:G50,2,0)</f>
        <v>Valor sujeto a resultado de estudios y diseños detallados</v>
      </c>
      <c r="G14" s="29">
        <v>0</v>
      </c>
      <c r="H14" s="100">
        <v>0</v>
      </c>
      <c r="I14" s="100">
        <f>+H14*G14</f>
        <v>0</v>
      </c>
      <c r="J14" s="29">
        <v>0</v>
      </c>
      <c r="K14" s="100">
        <f>+I14*J14</f>
        <v>0</v>
      </c>
      <c r="L14" s="177"/>
      <c r="M14" s="174"/>
      <c r="N14" s="98"/>
      <c r="O14" s="174"/>
      <c r="P14" s="98"/>
      <c r="Q14" s="174"/>
      <c r="R14" s="98"/>
      <c r="S14" s="174"/>
      <c r="T14" s="98"/>
      <c r="U14" s="174"/>
      <c r="V14" s="98"/>
      <c r="W14" s="174"/>
      <c r="X14" s="98"/>
      <c r="Y14" s="174"/>
      <c r="Z14" s="98"/>
      <c r="AA14" s="174"/>
      <c r="AB14" s="98"/>
      <c r="AC14" s="174"/>
      <c r="AD14" s="98"/>
      <c r="AE14" s="174"/>
      <c r="AF14" s="98"/>
      <c r="AG14" s="174"/>
      <c r="AH14" s="98"/>
      <c r="AI14" s="174"/>
    </row>
    <row r="15" spans="1:365" s="21" customFormat="1" ht="15.75" thickBot="1" x14ac:dyDescent="0.3">
      <c r="A15" s="575"/>
      <c r="B15" s="38" t="s">
        <v>70</v>
      </c>
      <c r="C15" s="513"/>
      <c r="D15" s="514"/>
      <c r="E15" s="514"/>
      <c r="F15" s="514"/>
      <c r="G15" s="514"/>
      <c r="H15" s="514"/>
      <c r="I15" s="514"/>
      <c r="J15" s="515"/>
      <c r="K15" s="101">
        <f>SUM(K13:K14)</f>
        <v>0</v>
      </c>
      <c r="L15" s="173" t="s">
        <v>100</v>
      </c>
      <c r="M15" s="211">
        <f>+$K$15*M2</f>
        <v>0</v>
      </c>
      <c r="N15" s="161" t="s">
        <v>100</v>
      </c>
      <c r="O15" s="211">
        <f>+$K$15*O2</f>
        <v>0</v>
      </c>
      <c r="P15" s="161" t="s">
        <v>100</v>
      </c>
      <c r="Q15" s="211">
        <f>+$K$15*Q2</f>
        <v>0</v>
      </c>
      <c r="R15" s="161" t="s">
        <v>100</v>
      </c>
      <c r="S15" s="211">
        <f>+$K$15*S2</f>
        <v>0</v>
      </c>
      <c r="T15" s="161" t="s">
        <v>100</v>
      </c>
      <c r="U15" s="211">
        <f>+$K$15*U2</f>
        <v>0</v>
      </c>
      <c r="V15" s="161" t="s">
        <v>100</v>
      </c>
      <c r="W15" s="211">
        <f>+$K$15*W2</f>
        <v>0</v>
      </c>
      <c r="X15" s="161" t="s">
        <v>100</v>
      </c>
      <c r="Y15" s="211">
        <f>+$K$15*Y2</f>
        <v>0</v>
      </c>
      <c r="Z15" s="161" t="s">
        <v>100</v>
      </c>
      <c r="AA15" s="211">
        <f>+$K$15*AA2</f>
        <v>0</v>
      </c>
      <c r="AB15" s="161" t="s">
        <v>100</v>
      </c>
      <c r="AC15" s="211">
        <f>+$K$15*AC2</f>
        <v>0</v>
      </c>
      <c r="AD15" s="161" t="s">
        <v>100</v>
      </c>
      <c r="AE15" s="211">
        <f>+$K$15*AE2</f>
        <v>0</v>
      </c>
      <c r="AF15" s="161" t="s">
        <v>100</v>
      </c>
      <c r="AG15" s="211">
        <f>+$K$15*AG2</f>
        <v>0</v>
      </c>
      <c r="AH15" s="161" t="s">
        <v>100</v>
      </c>
      <c r="AI15" s="211">
        <f>+$K$15*AI2</f>
        <v>0</v>
      </c>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row>
    <row r="16" spans="1:365" ht="30.75" thickBot="1" x14ac:dyDescent="0.3">
      <c r="A16" s="575"/>
      <c r="B16" s="36" t="s">
        <v>95</v>
      </c>
      <c r="C16" s="35" t="s">
        <v>104</v>
      </c>
      <c r="D16" s="516"/>
      <c r="E16" s="517"/>
      <c r="F16" s="517"/>
      <c r="G16" s="517"/>
      <c r="H16" s="517"/>
      <c r="I16" s="517"/>
      <c r="J16" s="518"/>
      <c r="K16" s="103">
        <f>+IF(C16="Consultoria (25%)",K15*25%,0)+IF(C16="Obra (30%)",K15*30%,0)+IF(C16="Directo (20%)",K15*20%,0)+IF(C16="No aplica",0,0)+IF(C16="Directo (10%)",K15*10%,0)</f>
        <v>0</v>
      </c>
      <c r="L16" s="175" t="s">
        <v>104</v>
      </c>
      <c r="M16" s="174">
        <f>+IF(L16="Consultoria (25%)",M15*25%,0)+IF(L16="Obra (30%)",M15*30%,0)+IF(L16="Directo (20%)",M15*20%,0)+IF(L16="No aplica",0,0)+IF(L16="Directo (10%)",M15*10%,0)</f>
        <v>0</v>
      </c>
      <c r="N16" s="44" t="s">
        <v>104</v>
      </c>
      <c r="O16" s="174">
        <f>+IF(N16="Consultoria (25%)",O15*25%,0)+IF(N16="Obra (30%)",O15*30%,0)+IF(N16="Directo (20%)",O15*20%,0)+IF(N16="No aplica",0,0)+IF(N16="Directo (10%)",O15*10%,0)</f>
        <v>0</v>
      </c>
      <c r="P16" s="44" t="s">
        <v>104</v>
      </c>
      <c r="Q16" s="174">
        <f>+IF(P16="Consultoria (25%)",Q15*25%,0)+IF(P16="Obra (30%)",Q15*30%,0)+IF(P16="Directo (20%)",Q15*20%,0)+IF(P16="No aplica",0,0)+IF(P16="Directo (10%)",Q15*10%,0)</f>
        <v>0</v>
      </c>
      <c r="R16" s="44" t="s">
        <v>104</v>
      </c>
      <c r="S16" s="174">
        <f>+IF(R16="Consultoria (25%)",S15*25%,0)+IF(R16="Obra (30%)",S15*30%,0)+IF(R16="Directo (20%)",S15*20%,0)+IF(R16="No aplica",0,0)+IF(R16="Directo (10%)",S15*10%,0)</f>
        <v>0</v>
      </c>
      <c r="T16" s="44" t="s">
        <v>104</v>
      </c>
      <c r="U16" s="174">
        <f>+IF(T16="Consultoria (25%)",U15*25%,0)+IF(T16="Obra (30%)",U15*30%,0)+IF(T16="Directo (20%)",U15*20%,0)+IF(T16="No aplica",0,0)+IF(T16="Directo (10%)",U15*10%,0)</f>
        <v>0</v>
      </c>
      <c r="V16" s="44" t="s">
        <v>104</v>
      </c>
      <c r="W16" s="174">
        <f>+IF(V16="Consultoria (25%)",W15*25%,0)+IF(V16="Obra (30%)",W15*30%,0)+IF(V16="Directo (20%)",W15*20%,0)+IF(V16="No aplica",0,0)+IF(V16="Directo (10%)",W15*10%,0)</f>
        <v>0</v>
      </c>
      <c r="X16" s="44" t="s">
        <v>104</v>
      </c>
      <c r="Y16" s="174">
        <f>+IF(X16="Consultoria (25%)",Y15*25%,0)+IF(X16="Obra (30%)",Y15*30%,0)+IF(X16="Directo (20%)",Y15*20%,0)+IF(X16="No aplica",0,0)+IF(X16="Directo (10%)",Y15*10%,0)</f>
        <v>0</v>
      </c>
      <c r="Z16" s="44" t="s">
        <v>104</v>
      </c>
      <c r="AA16" s="174">
        <f>+IF(Z16="Consultoria (25%)",AA15*25%,0)+IF(Z16="Obra (30%)",AA15*30%,0)+IF(Z16="Directo (20%)",AA15*20%,0)+IF(Z16="No aplica",0,0)+IF(Z16="Directo (10%)",AA15*10%,0)</f>
        <v>0</v>
      </c>
      <c r="AB16" s="44" t="s">
        <v>104</v>
      </c>
      <c r="AC16" s="174">
        <f>+IF(AB16="Consultoria (25%)",AC15*25%,0)+IF(AB16="Obra (30%)",AC15*30%,0)+IF(AB16="Directo (20%)",AC15*20%,0)+IF(AB16="No aplica",0,0)+IF(AB16="Directo (10%)",AC15*10%,0)</f>
        <v>0</v>
      </c>
      <c r="AD16" s="44" t="s">
        <v>104</v>
      </c>
      <c r="AE16" s="174">
        <f>+IF(AD16="Consultoria (25%)",AE15*25%,0)+IF(AD16="Obra (30%)",AE15*30%,0)+IF(AD16="Directo (20%)",AE15*20%,0)+IF(AD16="No aplica",0,0)+IF(AD16="Directo (10%)",AE15*10%,0)</f>
        <v>0</v>
      </c>
      <c r="AF16" s="44" t="s">
        <v>104</v>
      </c>
      <c r="AG16" s="174">
        <f>+IF(AF16="Consultoria (25%)",AG15*25%,0)+IF(AF16="Obra (30%)",AG15*30%,0)+IF(AF16="Directo (20%)",AG15*20%,0)+IF(AF16="No aplica",0,0)+IF(AF16="Directo (10%)",AG15*10%,0)</f>
        <v>0</v>
      </c>
      <c r="AH16" s="44" t="s">
        <v>104</v>
      </c>
      <c r="AI16" s="174">
        <f>+IF(AH16="Consultoria (25%)",AI15*25%,0)+IF(AH16="Obra (30%)",AI15*30%,0)+IF(AH16="Directo (20%)",AI15*20%,0)+IF(AH16="No aplica",0,0)+IF(AH16="Directo (10%)",AI15*10%,0)</f>
        <v>0</v>
      </c>
    </row>
    <row r="17" spans="1:365" ht="30.75" thickBot="1" x14ac:dyDescent="0.3">
      <c r="A17" s="575"/>
      <c r="B17" s="36" t="s">
        <v>91</v>
      </c>
      <c r="C17" s="35" t="s">
        <v>94</v>
      </c>
      <c r="D17" s="506" t="s">
        <v>106</v>
      </c>
      <c r="E17" s="507"/>
      <c r="F17" s="507"/>
      <c r="G17" s="507"/>
      <c r="H17" s="507"/>
      <c r="I17" s="507"/>
      <c r="J17" s="508"/>
      <c r="K17" s="100">
        <f>+IF(C17="si",K15*10%,0)</f>
        <v>0</v>
      </c>
      <c r="L17" s="175" t="s">
        <v>69</v>
      </c>
      <c r="M17" s="174">
        <f>+IF(L17="si",M15*10%,0)</f>
        <v>0</v>
      </c>
      <c r="N17" s="44" t="s">
        <v>69</v>
      </c>
      <c r="O17" s="174">
        <f>+IF(N17="si",O15*10%,0)</f>
        <v>0</v>
      </c>
      <c r="P17" s="44" t="s">
        <v>69</v>
      </c>
      <c r="Q17" s="174">
        <f>+IF(P17="si",Q15*10%,0)</f>
        <v>0</v>
      </c>
      <c r="R17" s="44" t="s">
        <v>69</v>
      </c>
      <c r="S17" s="174">
        <f>+IF(R17="si",S15*10%,0)</f>
        <v>0</v>
      </c>
      <c r="T17" s="44" t="s">
        <v>69</v>
      </c>
      <c r="U17" s="174">
        <f>+IF(T17="si",U15*10%,0)</f>
        <v>0</v>
      </c>
      <c r="V17" s="44" t="s">
        <v>69</v>
      </c>
      <c r="W17" s="174">
        <f>+IF(V17="si",W15*10%,0)</f>
        <v>0</v>
      </c>
      <c r="X17" s="44" t="s">
        <v>69</v>
      </c>
      <c r="Y17" s="174">
        <f>+IF(X17="si",Y15*10%,0)</f>
        <v>0</v>
      </c>
      <c r="Z17" s="44" t="s">
        <v>69</v>
      </c>
      <c r="AA17" s="174">
        <f>+IF(Z17="si",AA15*10%,0)</f>
        <v>0</v>
      </c>
      <c r="AB17" s="44" t="s">
        <v>69</v>
      </c>
      <c r="AC17" s="174">
        <f>+IF(AB17="si",AC15*10%,0)</f>
        <v>0</v>
      </c>
      <c r="AD17" s="44" t="s">
        <v>69</v>
      </c>
      <c r="AE17" s="174">
        <f>+IF(AD17="si",AE15*10%,0)</f>
        <v>0</v>
      </c>
      <c r="AF17" s="44" t="s">
        <v>69</v>
      </c>
      <c r="AG17" s="174">
        <f>+IF(AF17="si",AG15*10%,0)</f>
        <v>0</v>
      </c>
      <c r="AH17" s="44" t="s">
        <v>69</v>
      </c>
      <c r="AI17" s="174">
        <f>+IF(AH17="si",AI15*10%,0)</f>
        <v>0</v>
      </c>
    </row>
    <row r="18" spans="1:365" ht="30.75" thickBot="1" x14ac:dyDescent="0.3">
      <c r="A18" s="575"/>
      <c r="B18" s="36" t="s">
        <v>92</v>
      </c>
      <c r="C18" s="35" t="s">
        <v>69</v>
      </c>
      <c r="D18" s="506"/>
      <c r="E18" s="507"/>
      <c r="F18" s="507"/>
      <c r="G18" s="507"/>
      <c r="H18" s="507"/>
      <c r="I18" s="507"/>
      <c r="J18" s="508"/>
      <c r="K18" s="116">
        <f>+IF(C18="si",K15*7%,0)</f>
        <v>0</v>
      </c>
      <c r="L18" s="175" t="s">
        <v>69</v>
      </c>
      <c r="M18" s="174">
        <f>+IF(L18="si",M15*7%,0)</f>
        <v>0</v>
      </c>
      <c r="N18" s="44" t="s">
        <v>69</v>
      </c>
      <c r="O18" s="174">
        <f>+IF(N18="si",O15*7%,0)</f>
        <v>0</v>
      </c>
      <c r="P18" s="44" t="s">
        <v>69</v>
      </c>
      <c r="Q18" s="174">
        <f>+IF(P18="si",Q15*7%,0)</f>
        <v>0</v>
      </c>
      <c r="R18" s="44" t="s">
        <v>69</v>
      </c>
      <c r="S18" s="174">
        <f>+IF(R18="si",S15*7%,0)</f>
        <v>0</v>
      </c>
      <c r="T18" s="44" t="s">
        <v>69</v>
      </c>
      <c r="U18" s="174">
        <f>+IF(T18="si",U15*7%,0)</f>
        <v>0</v>
      </c>
      <c r="V18" s="44" t="s">
        <v>69</v>
      </c>
      <c r="W18" s="174">
        <f>+IF(V18="si",W15*7%,0)</f>
        <v>0</v>
      </c>
      <c r="X18" s="44" t="s">
        <v>69</v>
      </c>
      <c r="Y18" s="174">
        <f>+IF(X18="si",Y15*7%,0)</f>
        <v>0</v>
      </c>
      <c r="Z18" s="44" t="s">
        <v>69</v>
      </c>
      <c r="AA18" s="174">
        <f>+IF(Z18="si",AA15*7%,0)</f>
        <v>0</v>
      </c>
      <c r="AB18" s="44" t="s">
        <v>69</v>
      </c>
      <c r="AC18" s="174">
        <f>+IF(AB18="si",AC15*7%,0)</f>
        <v>0</v>
      </c>
      <c r="AD18" s="44" t="s">
        <v>69</v>
      </c>
      <c r="AE18" s="174">
        <f>+IF(AD18="si",AE15*7%,0)</f>
        <v>0</v>
      </c>
      <c r="AF18" s="44" t="s">
        <v>69</v>
      </c>
      <c r="AG18" s="174">
        <f>+IF(AF18="si",AG15*7%,0)</f>
        <v>0</v>
      </c>
      <c r="AH18" s="44" t="s">
        <v>69</v>
      </c>
      <c r="AI18" s="174">
        <f>+IF(AH18="si",AI15*7%,0)</f>
        <v>0</v>
      </c>
    </row>
    <row r="19" spans="1:365" ht="15.75" thickBot="1" x14ac:dyDescent="0.3">
      <c r="A19" s="576"/>
      <c r="B19" s="36" t="s">
        <v>93</v>
      </c>
      <c r="C19" s="35" t="s">
        <v>69</v>
      </c>
      <c r="D19" s="506"/>
      <c r="E19" s="507"/>
      <c r="F19" s="507"/>
      <c r="G19" s="507"/>
      <c r="H19" s="507"/>
      <c r="I19" s="507"/>
      <c r="J19" s="508"/>
      <c r="K19" s="100">
        <f>+IF(C19="si",K15*5%,0)</f>
        <v>0</v>
      </c>
      <c r="L19" s="175" t="s">
        <v>69</v>
      </c>
      <c r="M19" s="174">
        <f>+IF(L19="si",M15*5%,0)</f>
        <v>0</v>
      </c>
      <c r="N19" s="44" t="s">
        <v>69</v>
      </c>
      <c r="O19" s="174">
        <f>+IF(N19="si",O15*5%,0)</f>
        <v>0</v>
      </c>
      <c r="P19" s="44" t="s">
        <v>69</v>
      </c>
      <c r="Q19" s="174">
        <f>+IF(P19="si",Q15*5%,0)</f>
        <v>0</v>
      </c>
      <c r="R19" s="44" t="s">
        <v>69</v>
      </c>
      <c r="S19" s="174">
        <f>+IF(R19="si",S15*5%,0)</f>
        <v>0</v>
      </c>
      <c r="T19" s="44" t="s">
        <v>69</v>
      </c>
      <c r="U19" s="174">
        <f>+IF(T19="si",U15*5%,0)</f>
        <v>0</v>
      </c>
      <c r="V19" s="44" t="s">
        <v>69</v>
      </c>
      <c r="W19" s="174">
        <f>+IF(V19="si",W15*5%,0)</f>
        <v>0</v>
      </c>
      <c r="X19" s="44" t="s">
        <v>69</v>
      </c>
      <c r="Y19" s="174">
        <f>+IF(X19="si",Y15*5%,0)</f>
        <v>0</v>
      </c>
      <c r="Z19" s="44" t="s">
        <v>69</v>
      </c>
      <c r="AA19" s="174">
        <f>+IF(Z19="si",AA15*5%,0)</f>
        <v>0</v>
      </c>
      <c r="AB19" s="44" t="s">
        <v>69</v>
      </c>
      <c r="AC19" s="174">
        <f>+IF(AB19="si",AC15*5%,0)</f>
        <v>0</v>
      </c>
      <c r="AD19" s="44" t="s">
        <v>69</v>
      </c>
      <c r="AE19" s="174">
        <f>+IF(AD19="si",AE15*5%,0)</f>
        <v>0</v>
      </c>
      <c r="AF19" s="44" t="s">
        <v>69</v>
      </c>
      <c r="AG19" s="174">
        <f>+IF(AF19="si",AG15*5%,0)</f>
        <v>0</v>
      </c>
      <c r="AH19" s="44" t="s">
        <v>69</v>
      </c>
      <c r="AI19" s="174">
        <f>+IF(AH19="si",AI15*5%,0)</f>
        <v>0</v>
      </c>
    </row>
    <row r="20" spans="1:365" s="33" customFormat="1" ht="15.75" thickBot="1" x14ac:dyDescent="0.3">
      <c r="A20" s="565" t="s">
        <v>99</v>
      </c>
      <c r="B20" s="566"/>
      <c r="C20" s="566"/>
      <c r="D20" s="566"/>
      <c r="E20" s="566"/>
      <c r="F20" s="566"/>
      <c r="G20" s="566"/>
      <c r="H20" s="566"/>
      <c r="I20" s="566"/>
      <c r="J20" s="580"/>
      <c r="K20" s="232">
        <f>SUM(K15:K19)</f>
        <v>0</v>
      </c>
      <c r="L20" s="178"/>
      <c r="M20" s="183">
        <f>SUM(M15:M19)</f>
        <v>0</v>
      </c>
      <c r="N20" s="156"/>
      <c r="O20" s="183">
        <f>SUM(O15:O19)</f>
        <v>0</v>
      </c>
      <c r="P20" s="156"/>
      <c r="Q20" s="183">
        <f>SUM(Q15:Q19)</f>
        <v>0</v>
      </c>
      <c r="R20" s="156"/>
      <c r="S20" s="183">
        <f>SUM(S15:S19)</f>
        <v>0</v>
      </c>
      <c r="T20" s="156"/>
      <c r="U20" s="183">
        <f>SUM(U15:U19)</f>
        <v>0</v>
      </c>
      <c r="V20" s="156"/>
      <c r="W20" s="183">
        <f>SUM(W15:W19)</f>
        <v>0</v>
      </c>
      <c r="X20" s="156"/>
      <c r="Y20" s="183">
        <f>SUM(Y15:Y19)</f>
        <v>0</v>
      </c>
      <c r="Z20" s="156"/>
      <c r="AA20" s="183">
        <f>SUM(AA15:AA19)</f>
        <v>0</v>
      </c>
      <c r="AB20" s="156"/>
      <c r="AC20" s="183">
        <f>SUM(AC15:AC19)</f>
        <v>0</v>
      </c>
      <c r="AD20" s="156"/>
      <c r="AE20" s="183">
        <f>SUM(AE15:AE19)</f>
        <v>0</v>
      </c>
      <c r="AF20" s="156"/>
      <c r="AG20" s="183">
        <f>SUM(AG15:AG19)</f>
        <v>0</v>
      </c>
      <c r="AH20" s="156"/>
      <c r="AI20" s="183">
        <f>SUM(AI15:AI19)</f>
        <v>0</v>
      </c>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c r="KJ20" s="48"/>
      <c r="KK20" s="48"/>
      <c r="KL20" s="48"/>
      <c r="KM20" s="48"/>
      <c r="KN20" s="48"/>
      <c r="KO20" s="48"/>
      <c r="KP20" s="48"/>
      <c r="KQ20" s="48"/>
      <c r="KR20" s="48"/>
      <c r="KS20" s="48"/>
      <c r="KT20" s="48"/>
      <c r="KU20" s="48"/>
      <c r="KV20" s="48"/>
      <c r="KW20" s="48"/>
      <c r="KX20" s="48"/>
      <c r="KY20" s="48"/>
      <c r="KZ20" s="48"/>
      <c r="LA20" s="48"/>
      <c r="LB20" s="48"/>
      <c r="LC20" s="48"/>
      <c r="LD20" s="48"/>
      <c r="LE20" s="48"/>
      <c r="LF20" s="48"/>
      <c r="LG20" s="48"/>
      <c r="LH20" s="48"/>
      <c r="LI20" s="48"/>
      <c r="LJ20" s="48"/>
      <c r="LK20" s="48"/>
      <c r="LL20" s="48"/>
      <c r="LM20" s="48"/>
      <c r="LN20" s="48"/>
      <c r="LO20" s="48"/>
      <c r="LP20" s="48"/>
      <c r="LQ20" s="48"/>
      <c r="LR20" s="48"/>
      <c r="LS20" s="48"/>
      <c r="LT20" s="48"/>
      <c r="LU20" s="48"/>
      <c r="LV20" s="48"/>
      <c r="LW20" s="48"/>
      <c r="LX20" s="48"/>
      <c r="LY20" s="48"/>
      <c r="LZ20" s="48"/>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row>
    <row r="21" spans="1:365" s="8" customFormat="1" ht="15.75" hidden="1" thickBot="1" x14ac:dyDescent="0.3">
      <c r="A21" s="535" t="s">
        <v>5</v>
      </c>
      <c r="B21" s="535"/>
      <c r="C21" s="535"/>
      <c r="D21" s="535"/>
      <c r="E21" s="535"/>
      <c r="F21" s="535"/>
      <c r="G21" s="535"/>
      <c r="H21" s="535"/>
      <c r="I21" s="535"/>
      <c r="J21" s="535"/>
      <c r="K21" s="379">
        <f>+K12+K20</f>
        <v>1129405851.0900002</v>
      </c>
      <c r="L21" s="379"/>
      <c r="M21" s="379">
        <f>+M12+M20</f>
        <v>1129405851.0900002</v>
      </c>
      <c r="N21" s="379"/>
      <c r="O21" s="379">
        <f t="shared" ref="O21:AI21" si="0">+O12+O20</f>
        <v>0</v>
      </c>
      <c r="P21" s="106"/>
      <c r="Q21" s="106">
        <f t="shared" si="0"/>
        <v>0</v>
      </c>
      <c r="R21" s="106"/>
      <c r="S21" s="106">
        <f t="shared" si="0"/>
        <v>0</v>
      </c>
      <c r="T21" s="106"/>
      <c r="U21" s="106">
        <f t="shared" si="0"/>
        <v>0</v>
      </c>
      <c r="V21" s="106"/>
      <c r="W21" s="106">
        <f t="shared" si="0"/>
        <v>0</v>
      </c>
      <c r="X21" s="106"/>
      <c r="Y21" s="106">
        <f t="shared" si="0"/>
        <v>0</v>
      </c>
      <c r="Z21" s="106"/>
      <c r="AA21" s="106">
        <f t="shared" si="0"/>
        <v>0</v>
      </c>
      <c r="AB21" s="106"/>
      <c r="AC21" s="106">
        <f t="shared" si="0"/>
        <v>0</v>
      </c>
      <c r="AD21" s="106"/>
      <c r="AE21" s="106">
        <f t="shared" si="0"/>
        <v>0</v>
      </c>
      <c r="AF21" s="106"/>
      <c r="AG21" s="106">
        <f t="shared" si="0"/>
        <v>0</v>
      </c>
      <c r="AH21" s="106"/>
      <c r="AI21" s="106">
        <f t="shared" si="0"/>
        <v>0</v>
      </c>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row>
    <row r="22" spans="1:365" s="46" customFormat="1" ht="15.75" hidden="1" thickBot="1" x14ac:dyDescent="0.3"/>
    <row r="23" spans="1:365" s="46" customFormat="1" ht="15.75" hidden="1" thickBot="1" x14ac:dyDescent="0.3"/>
    <row r="24" spans="1:365" ht="15.75" hidden="1" thickBot="1" x14ac:dyDescent="0.3">
      <c r="A24" s="579" t="s">
        <v>51</v>
      </c>
      <c r="B24" s="579"/>
      <c r="C24" s="579"/>
      <c r="D24" s="579"/>
      <c r="E24" s="579"/>
      <c r="F24" s="579"/>
      <c r="G24" s="579"/>
      <c r="H24" s="579"/>
      <c r="I24" s="579"/>
      <c r="J24" s="579"/>
      <c r="K24" s="579"/>
      <c r="L24" s="193"/>
    </row>
    <row r="25" spans="1:365" ht="15.75" hidden="1" thickBot="1" x14ac:dyDescent="0.3">
      <c r="A25" s="492" t="s">
        <v>2</v>
      </c>
      <c r="B25" s="492"/>
      <c r="C25" s="492"/>
      <c r="D25" s="492"/>
      <c r="E25" s="492"/>
      <c r="F25" s="492"/>
      <c r="G25" s="492"/>
      <c r="H25" s="492"/>
      <c r="I25" s="492"/>
      <c r="J25" s="492"/>
      <c r="K25" s="492"/>
      <c r="L25" s="96"/>
      <c r="M25" s="192">
        <v>1.0328832752791366</v>
      </c>
      <c r="N25" s="191"/>
      <c r="O25" s="192">
        <v>1.0667309266444205</v>
      </c>
      <c r="P25" s="191"/>
      <c r="Q25" s="192">
        <v>1.1007752334453451</v>
      </c>
      <c r="R25" s="191"/>
      <c r="S25" s="192">
        <v>1.1359444285376925</v>
      </c>
      <c r="T25" s="191"/>
      <c r="U25" s="192">
        <v>1.1718378943935353</v>
      </c>
      <c r="V25" s="191"/>
      <c r="W25" s="192">
        <v>1.2085196208340565</v>
      </c>
      <c r="X25" s="191"/>
      <c r="Y25" s="192">
        <v>1.2457877968277771</v>
      </c>
      <c r="Z25" s="191"/>
      <c r="AA25" s="192">
        <v>1.2836019905610632</v>
      </c>
      <c r="AB25" s="191"/>
      <c r="AC25" s="192">
        <v>1.3224442401340015</v>
      </c>
      <c r="AD25" s="191"/>
      <c r="AE25" s="192">
        <v>1.3631619032051636</v>
      </c>
      <c r="AF25" s="191"/>
      <c r="AG25" s="192">
        <v>1.4043449669096169</v>
      </c>
      <c r="AH25" s="191"/>
      <c r="AI25" s="192">
        <v>1.4471811771038039</v>
      </c>
    </row>
    <row r="26" spans="1:365" ht="60.75" thickBot="1" x14ac:dyDescent="0.3">
      <c r="A26" s="26" t="s">
        <v>3</v>
      </c>
      <c r="B26" s="26" t="s">
        <v>13</v>
      </c>
      <c r="C26" s="26" t="s">
        <v>14</v>
      </c>
      <c r="D26" s="26"/>
      <c r="E26" s="26" t="s">
        <v>1</v>
      </c>
      <c r="F26" s="27" t="s">
        <v>40</v>
      </c>
      <c r="G26" s="27" t="s">
        <v>37</v>
      </c>
      <c r="H26" s="27" t="s">
        <v>102</v>
      </c>
      <c r="I26" s="27" t="s">
        <v>103</v>
      </c>
      <c r="J26" s="27" t="s">
        <v>41</v>
      </c>
      <c r="K26" s="99" t="s">
        <v>101</v>
      </c>
      <c r="L26" s="157" t="s">
        <v>107</v>
      </c>
      <c r="M26" s="241" t="s">
        <v>108</v>
      </c>
      <c r="N26" s="155" t="s">
        <v>107</v>
      </c>
      <c r="O26" s="241" t="s">
        <v>109</v>
      </c>
      <c r="P26" s="155" t="s">
        <v>107</v>
      </c>
      <c r="Q26" s="241" t="s">
        <v>110</v>
      </c>
      <c r="R26" s="155" t="s">
        <v>107</v>
      </c>
      <c r="S26" s="241" t="s">
        <v>111</v>
      </c>
      <c r="T26" s="155" t="s">
        <v>107</v>
      </c>
      <c r="U26" s="241" t="s">
        <v>112</v>
      </c>
      <c r="V26" s="155" t="s">
        <v>107</v>
      </c>
      <c r="W26" s="241" t="s">
        <v>113</v>
      </c>
      <c r="X26" s="155" t="s">
        <v>107</v>
      </c>
      <c r="Y26" s="241" t="s">
        <v>114</v>
      </c>
      <c r="Z26" s="155" t="s">
        <v>107</v>
      </c>
      <c r="AA26" s="241" t="s">
        <v>115</v>
      </c>
      <c r="AB26" s="155" t="s">
        <v>107</v>
      </c>
      <c r="AC26" s="241" t="s">
        <v>116</v>
      </c>
      <c r="AD26" s="155" t="s">
        <v>107</v>
      </c>
      <c r="AE26" s="241" t="s">
        <v>117</v>
      </c>
      <c r="AF26" s="155" t="s">
        <v>107</v>
      </c>
      <c r="AG26" s="241" t="s">
        <v>118</v>
      </c>
      <c r="AH26" s="155" t="s">
        <v>107</v>
      </c>
      <c r="AI26" s="241" t="s">
        <v>119</v>
      </c>
    </row>
    <row r="27" spans="1:365" ht="60" customHeight="1" thickBot="1" x14ac:dyDescent="0.3">
      <c r="A27" s="574" t="s">
        <v>134</v>
      </c>
      <c r="B27" s="493"/>
      <c r="C27" s="509" t="s">
        <v>159</v>
      </c>
      <c r="D27" s="511"/>
      <c r="E27" s="29">
        <v>41</v>
      </c>
      <c r="F27" s="53" t="str">
        <f>VLOOKUP(E27,HONORARIOS!A5:G50,2,0)</f>
        <v xml:space="preserve">Nueva tecnología - Lixiviados </v>
      </c>
      <c r="G27" s="42">
        <v>1</v>
      </c>
      <c r="H27" s="374">
        <f>VLOOKUP(E27,HONORARIOS!$A$5:$G$50,5,0)</f>
        <v>2709417961.77</v>
      </c>
      <c r="I27" s="374">
        <f>+H27*G27</f>
        <v>2709417961.77</v>
      </c>
      <c r="J27" s="381">
        <v>1</v>
      </c>
      <c r="K27" s="374">
        <f>+I27*J27</f>
        <v>2709417961.77</v>
      </c>
      <c r="L27" s="195"/>
      <c r="M27" s="172"/>
      <c r="O27" s="172"/>
      <c r="Q27" s="172"/>
      <c r="S27" s="172"/>
      <c r="U27" s="172"/>
      <c r="W27" s="172"/>
      <c r="Y27" s="172"/>
      <c r="AA27" s="172"/>
      <c r="AC27" s="172"/>
      <c r="AE27" s="172"/>
      <c r="AG27" s="172"/>
      <c r="AI27" s="172"/>
    </row>
    <row r="28" spans="1:365" ht="63.75" customHeight="1" thickBot="1" x14ac:dyDescent="0.3">
      <c r="A28" s="575"/>
      <c r="B28" s="495"/>
      <c r="C28" s="510"/>
      <c r="D28" s="512"/>
      <c r="E28" s="59"/>
      <c r="F28" s="53"/>
      <c r="G28" s="42"/>
      <c r="H28" s="103"/>
      <c r="I28" s="103"/>
      <c r="J28" s="42"/>
      <c r="K28" s="103"/>
      <c r="L28" s="195"/>
      <c r="M28" s="199"/>
      <c r="N28" s="63"/>
      <c r="O28" s="172"/>
      <c r="Q28" s="172"/>
      <c r="S28" s="172"/>
      <c r="U28" s="172"/>
      <c r="W28" s="172"/>
      <c r="Y28" s="172"/>
      <c r="AA28" s="172"/>
      <c r="AC28" s="172"/>
      <c r="AE28" s="172"/>
      <c r="AG28" s="172"/>
      <c r="AI28" s="172"/>
    </row>
    <row r="29" spans="1:365" s="21" customFormat="1" ht="15.75" thickBot="1" x14ac:dyDescent="0.3">
      <c r="A29" s="575"/>
      <c r="B29" s="38" t="s">
        <v>70</v>
      </c>
      <c r="C29" s="513"/>
      <c r="D29" s="514"/>
      <c r="E29" s="514"/>
      <c r="F29" s="514"/>
      <c r="G29" s="514"/>
      <c r="H29" s="514"/>
      <c r="I29" s="514"/>
      <c r="J29" s="515"/>
      <c r="K29" s="380">
        <f>SUM(K27:K28)</f>
        <v>2709417961.77</v>
      </c>
      <c r="L29" s="173" t="s">
        <v>100</v>
      </c>
      <c r="M29" s="374"/>
      <c r="N29" s="161" t="s">
        <v>100</v>
      </c>
      <c r="O29" s="374"/>
      <c r="P29" s="161" t="s">
        <v>100</v>
      </c>
      <c r="Q29" s="407">
        <f>(+$K$29*Q25)*3%</f>
        <v>89473805.681051478</v>
      </c>
      <c r="R29" s="161" t="s">
        <v>100</v>
      </c>
      <c r="S29" s="407">
        <f>(+$K$29*S25)*10%</f>
        <v>307774823.8252582</v>
      </c>
      <c r="T29" s="161" t="s">
        <v>100</v>
      </c>
      <c r="U29" s="407">
        <f>(+$K$29*U25)*10%</f>
        <v>317499863.93525809</v>
      </c>
      <c r="V29" s="161" t="s">
        <v>100</v>
      </c>
      <c r="W29" s="407">
        <f>(+$K$29*W25)*10%</f>
        <v>327438476.78392625</v>
      </c>
      <c r="X29" s="161" t="s">
        <v>100</v>
      </c>
      <c r="Y29" s="407">
        <f>(+$K$29*Y25)*10%</f>
        <v>337535983.32790548</v>
      </c>
      <c r="Z29" s="161" t="s">
        <v>100</v>
      </c>
      <c r="AA29" s="407">
        <f>(+$K$29*AA25)*10%</f>
        <v>347781428.89898705</v>
      </c>
      <c r="AB29" s="161" t="s">
        <v>100</v>
      </c>
      <c r="AC29" s="407">
        <f>(+$K$29*AC25)*20%</f>
        <v>716610835.53166866</v>
      </c>
      <c r="AD29" s="161" t="s">
        <v>100</v>
      </c>
      <c r="AE29" s="407">
        <f>(+$K$29*AE25)*20%</f>
        <v>738675069.06892967</v>
      </c>
      <c r="AF29" s="161" t="s">
        <v>100</v>
      </c>
      <c r="AG29" s="407">
        <f>(+$K$29*AG25)*20%</f>
        <v>760991495.57324255</v>
      </c>
      <c r="AH29" s="161" t="s">
        <v>100</v>
      </c>
      <c r="AI29" s="407">
        <f>(+$K$29*AI25)*20%</f>
        <v>784203735.03609955</v>
      </c>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E29" s="46"/>
      <c r="KF29" s="46"/>
      <c r="KG29" s="46"/>
      <c r="KH29" s="46"/>
      <c r="KI29" s="46"/>
      <c r="KJ29" s="46"/>
      <c r="KK29" s="46"/>
      <c r="KL29" s="46"/>
      <c r="KM29" s="46"/>
      <c r="KN29" s="46"/>
      <c r="KO29" s="46"/>
      <c r="KP29" s="46"/>
      <c r="KQ29" s="46"/>
      <c r="KR29" s="46"/>
      <c r="KS29" s="46"/>
      <c r="KT29" s="46"/>
      <c r="KU29" s="46"/>
      <c r="KV29" s="46"/>
      <c r="KW29" s="46"/>
      <c r="KX29" s="46"/>
      <c r="KY29" s="46"/>
      <c r="KZ29" s="46"/>
      <c r="LA29" s="46"/>
      <c r="LB29" s="46"/>
      <c r="LC29" s="46"/>
      <c r="LD29" s="46"/>
      <c r="LE29" s="46"/>
      <c r="LF29" s="46"/>
      <c r="LG29" s="46"/>
      <c r="LH29" s="46"/>
      <c r="LI29" s="46"/>
      <c r="LJ29" s="46"/>
      <c r="LK29" s="46"/>
      <c r="LL29" s="46"/>
      <c r="LM29" s="46"/>
      <c r="LN29" s="46"/>
      <c r="LO29" s="46"/>
      <c r="LP29" s="46"/>
      <c r="LQ29" s="46"/>
      <c r="LR29" s="46"/>
      <c r="LS29" s="46"/>
      <c r="LT29" s="46"/>
      <c r="LU29" s="46"/>
      <c r="LV29" s="46"/>
      <c r="LW29" s="46"/>
      <c r="LX29" s="46"/>
      <c r="LY29" s="46"/>
      <c r="LZ29" s="46"/>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row>
    <row r="30" spans="1:365" ht="30.75" thickBot="1" x14ac:dyDescent="0.3">
      <c r="A30" s="575"/>
      <c r="B30" s="36" t="s">
        <v>95</v>
      </c>
      <c r="C30" s="35" t="s">
        <v>104</v>
      </c>
      <c r="D30" s="516"/>
      <c r="E30" s="517"/>
      <c r="F30" s="517"/>
      <c r="G30" s="517"/>
      <c r="H30" s="517"/>
      <c r="I30" s="517"/>
      <c r="J30" s="518"/>
      <c r="K30" s="374">
        <f>+IF(C30="Consultoria (25%)",K29*25%,0)+IF(C30="Obra (30%)",K29*30%,0)+IF(C30="Directo (20%)",K29*20%,0)+IF(C30="No aplica",0,0)+IF(C30="Directo (10%)",K29*10%,0)</f>
        <v>0</v>
      </c>
      <c r="L30" s="175" t="s">
        <v>104</v>
      </c>
      <c r="M30" s="174">
        <f>+IF(L30="Consultoria (25%)",M29*25%,0)+IF(L30="Obra (30%)",M29*30%,0)+IF(L30="Directo (20%)",M29*20%,0)+IF(L30="No aplica",0,0)+IF(L30="Directo (10%)",M29*10%,0)</f>
        <v>0</v>
      </c>
      <c r="N30" s="44" t="s">
        <v>104</v>
      </c>
      <c r="O30" s="174">
        <f>+IF(N30="Consultoria (25%)",O29*25%,0)+IF(N30="Obra (30%)",O29*30%,0)+IF(N30="Directo (20%)",O29*20%,0)+IF(N30="No aplica",0,0)+IF(N30="Directo (10%)",O29*10%,0)</f>
        <v>0</v>
      </c>
      <c r="P30" s="44" t="s">
        <v>104</v>
      </c>
      <c r="Q30" s="174">
        <f>+IF(P30="Consultoria (25%)",Q29*25%,0)+IF(P30="Obra (30%)",Q29*30%,0)+IF(P30="Directo (20%)",Q29*20%,0)+IF(P30="No aplica",0,0)+IF(P30="Directo (10%)",Q29*10%,0)</f>
        <v>0</v>
      </c>
      <c r="R30" s="44" t="s">
        <v>104</v>
      </c>
      <c r="S30" s="174">
        <f>+IF(R30="Consultoria (25%)",S29*25%,0)+IF(R30="Obra (30%)",S29*30%,0)+IF(R30="Directo (20%)",S29*20%,0)+IF(R30="No aplica",0,0)+IF(R30="Directo (10%)",S29*10%,0)</f>
        <v>0</v>
      </c>
      <c r="T30" s="44" t="s">
        <v>104</v>
      </c>
      <c r="U30" s="174">
        <f>+IF(T30="Consultoria (25%)",U29*25%,0)+IF(T30="Obra (30%)",U29*30%,0)+IF(T30="Directo (20%)",U29*20%,0)+IF(T30="No aplica",0,0)+IF(T30="Directo (10%)",U29*10%,0)</f>
        <v>0</v>
      </c>
      <c r="V30" s="44" t="s">
        <v>104</v>
      </c>
      <c r="W30" s="174">
        <f>+IF(V30="Consultoria (25%)",W29*25%,0)+IF(V30="Obra (30%)",W29*30%,0)+IF(V30="Directo (20%)",W29*20%,0)+IF(V30="No aplica",0,0)+IF(V30="Directo (10%)",W29*10%,0)</f>
        <v>0</v>
      </c>
      <c r="X30" s="44" t="s">
        <v>104</v>
      </c>
      <c r="Y30" s="174">
        <f>+IF(X30="Consultoria (25%)",Y29*25%,0)+IF(X30="Obra (30%)",Y29*30%,0)+IF(X30="Directo (20%)",Y29*20%,0)+IF(X30="No aplica",0,0)+IF(X30="Directo (10%)",Y29*10%,0)</f>
        <v>0</v>
      </c>
      <c r="Z30" s="44" t="s">
        <v>104</v>
      </c>
      <c r="AA30" s="174">
        <f>+IF(Z30="Consultoria (25%)",AA29*25%,0)+IF(Z30="Obra (30%)",AA29*30%,0)+IF(Z30="Directo (20%)",AA29*20%,0)+IF(Z30="No aplica",0,0)+IF(Z30="Directo (10%)",AA29*10%,0)</f>
        <v>0</v>
      </c>
      <c r="AB30" s="44" t="s">
        <v>104</v>
      </c>
      <c r="AC30" s="174">
        <f>+IF(AB30="Consultoria (25%)",AC29*25%,0)+IF(AB30="Obra (30%)",AC29*30%,0)+IF(AB30="Directo (20%)",AC29*20%,0)+IF(AB30="No aplica",0,0)+IF(AB30="Directo (10%)",AC29*10%,0)</f>
        <v>0</v>
      </c>
      <c r="AD30" s="44" t="s">
        <v>104</v>
      </c>
      <c r="AE30" s="174">
        <f>+IF(AD30="Consultoria (25%)",AE29*25%,0)+IF(AD30="Obra (30%)",AE29*30%,0)+IF(AD30="Directo (20%)",AE29*20%,0)+IF(AD30="No aplica",0,0)+IF(AD30="Directo (10%)",AE29*10%,0)</f>
        <v>0</v>
      </c>
      <c r="AF30" s="44" t="s">
        <v>104</v>
      </c>
      <c r="AG30" s="174">
        <f>+IF(AF30="Consultoria (25%)",AG29*25%,0)+IF(AF30="Obra (30%)",AG29*30%,0)+IF(AF30="Directo (20%)",AG29*20%,0)+IF(AF30="No aplica",0,0)+IF(AF30="Directo (10%)",AG29*10%,0)</f>
        <v>0</v>
      </c>
      <c r="AH30" s="44" t="s">
        <v>104</v>
      </c>
      <c r="AI30" s="174">
        <f>+IF(AH30="Consultoria (25%)",AI29*25%,0)+IF(AH30="Obra (30%)",AI29*30%,0)+IF(AH30="Directo (20%)",AI29*20%,0)+IF(AH30="No aplica",0,0)+IF(AH30="Directo (10%)",AI29*10%,0)</f>
        <v>0</v>
      </c>
    </row>
    <row r="31" spans="1:365" ht="30.75" thickBot="1" x14ac:dyDescent="0.3">
      <c r="A31" s="575"/>
      <c r="B31" s="36" t="s">
        <v>91</v>
      </c>
      <c r="C31" s="35" t="s">
        <v>94</v>
      </c>
      <c r="D31" s="506"/>
      <c r="E31" s="507"/>
      <c r="F31" s="507"/>
      <c r="G31" s="507"/>
      <c r="H31" s="507"/>
      <c r="I31" s="507"/>
      <c r="J31" s="508"/>
      <c r="K31" s="374">
        <f>+IF(C31="si",K29*10%,0)</f>
        <v>270941796.17699999</v>
      </c>
      <c r="L31" s="175" t="s">
        <v>69</v>
      </c>
      <c r="M31" s="174">
        <f>+IF(L31="si",M29*10%,0)</f>
        <v>0</v>
      </c>
      <c r="N31" s="44" t="s">
        <v>69</v>
      </c>
      <c r="O31" s="174">
        <f>+IF(N31="si",O29*10%,0)</f>
        <v>0</v>
      </c>
      <c r="P31" s="44" t="s">
        <v>69</v>
      </c>
      <c r="Q31" s="174">
        <f>+IF(P31="si",Q29*10%,0)</f>
        <v>0</v>
      </c>
      <c r="R31" s="44" t="s">
        <v>69</v>
      </c>
      <c r="S31" s="174">
        <f>+IF(R31="si",S29*10%,0)</f>
        <v>0</v>
      </c>
      <c r="T31" s="44" t="s">
        <v>69</v>
      </c>
      <c r="U31" s="174">
        <f>+IF(T31="si",U29*10%,0)</f>
        <v>0</v>
      </c>
      <c r="V31" s="44" t="s">
        <v>69</v>
      </c>
      <c r="W31" s="174">
        <f>+IF(V31="si",W29*10%,0)</f>
        <v>0</v>
      </c>
      <c r="X31" s="44" t="s">
        <v>69</v>
      </c>
      <c r="Y31" s="174">
        <f>+IF(X31="si",Y29*10%,0)</f>
        <v>0</v>
      </c>
      <c r="Z31" s="44" t="s">
        <v>69</v>
      </c>
      <c r="AA31" s="174">
        <f>+IF(Z31="si",AA29*10%,0)</f>
        <v>0</v>
      </c>
      <c r="AB31" s="44" t="s">
        <v>69</v>
      </c>
      <c r="AC31" s="174">
        <f>+IF(AB31="si",AC29*10%,0)</f>
        <v>0</v>
      </c>
      <c r="AD31" s="44" t="s">
        <v>69</v>
      </c>
      <c r="AE31" s="174">
        <f>+IF(AD31="si",AE29*10%,0)</f>
        <v>0</v>
      </c>
      <c r="AF31" s="44" t="s">
        <v>69</v>
      </c>
      <c r="AG31" s="174">
        <f>+IF(AF31="si",AG29*10%,0)</f>
        <v>0</v>
      </c>
      <c r="AH31" s="44" t="s">
        <v>69</v>
      </c>
      <c r="AI31" s="174">
        <f>+IF(AH31="si",AI29*10%,0)</f>
        <v>0</v>
      </c>
    </row>
    <row r="32" spans="1:365" ht="30.75" thickBot="1" x14ac:dyDescent="0.3">
      <c r="A32" s="575"/>
      <c r="B32" s="36" t="s">
        <v>92</v>
      </c>
      <c r="C32" s="35" t="s">
        <v>69</v>
      </c>
      <c r="D32" s="506" t="s">
        <v>106</v>
      </c>
      <c r="E32" s="507"/>
      <c r="F32" s="507"/>
      <c r="G32" s="507"/>
      <c r="H32" s="507"/>
      <c r="I32" s="507"/>
      <c r="J32" s="508"/>
      <c r="K32" s="374">
        <f>+IF(C32="si",K29*7%,0)</f>
        <v>0</v>
      </c>
      <c r="L32" s="175" t="s">
        <v>69</v>
      </c>
      <c r="M32" s="174">
        <f>+IF(L32="si",M29*7%,0)</f>
        <v>0</v>
      </c>
      <c r="N32" s="44" t="s">
        <v>69</v>
      </c>
      <c r="O32" s="174">
        <f>+IF(N32="si",O29*7%,0)</f>
        <v>0</v>
      </c>
      <c r="P32" s="44" t="s">
        <v>69</v>
      </c>
      <c r="Q32" s="174">
        <f>+IF(P32="si",Q29*7%,0)</f>
        <v>0</v>
      </c>
      <c r="R32" s="44" t="s">
        <v>69</v>
      </c>
      <c r="S32" s="174">
        <f>+IF(R32="si",S29*7%,0)</f>
        <v>0</v>
      </c>
      <c r="T32" s="44" t="s">
        <v>69</v>
      </c>
      <c r="U32" s="174">
        <f>+IF(T32="si",U29*7%,0)</f>
        <v>0</v>
      </c>
      <c r="V32" s="44" t="s">
        <v>69</v>
      </c>
      <c r="W32" s="174">
        <f>+IF(V32="si",W29*7%,0)</f>
        <v>0</v>
      </c>
      <c r="X32" s="44" t="s">
        <v>69</v>
      </c>
      <c r="Y32" s="174">
        <f>+IF(X32="si",Y29*7%,0)</f>
        <v>0</v>
      </c>
      <c r="Z32" s="44" t="s">
        <v>69</v>
      </c>
      <c r="AA32" s="174">
        <f>+IF(Z32="si",AA29*7%,0)</f>
        <v>0</v>
      </c>
      <c r="AB32" s="44" t="s">
        <v>69</v>
      </c>
      <c r="AC32" s="174">
        <f>+IF(AB32="si",AC29*7%,0)</f>
        <v>0</v>
      </c>
      <c r="AD32" s="44" t="s">
        <v>69</v>
      </c>
      <c r="AE32" s="174">
        <f>+IF(AD32="si",AE29*7%,0)</f>
        <v>0</v>
      </c>
      <c r="AF32" s="44" t="s">
        <v>69</v>
      </c>
      <c r="AG32" s="174">
        <f>+IF(AF32="si",AG29*7%,0)</f>
        <v>0</v>
      </c>
      <c r="AH32" s="44" t="s">
        <v>69</v>
      </c>
      <c r="AI32" s="174">
        <f>+IF(AH32="si",AI29*7%,0)</f>
        <v>0</v>
      </c>
    </row>
    <row r="33" spans="1:365" ht="15.75" thickBot="1" x14ac:dyDescent="0.3">
      <c r="A33" s="576"/>
      <c r="B33" s="36" t="s">
        <v>93</v>
      </c>
      <c r="C33" s="35" t="s">
        <v>69</v>
      </c>
      <c r="D33" s="506"/>
      <c r="E33" s="507"/>
      <c r="F33" s="507"/>
      <c r="G33" s="507"/>
      <c r="H33" s="507"/>
      <c r="I33" s="507"/>
      <c r="J33" s="508"/>
      <c r="K33" s="374">
        <f>+IF(C33="si",K29*5%,0)</f>
        <v>0</v>
      </c>
      <c r="L33" s="175" t="s">
        <v>69</v>
      </c>
      <c r="M33" s="174">
        <f>+IF(L33="si",M29*5%,0)</f>
        <v>0</v>
      </c>
      <c r="N33" s="44" t="s">
        <v>69</v>
      </c>
      <c r="O33" s="174">
        <f>+IF(N33="si",O29*5%,0)</f>
        <v>0</v>
      </c>
      <c r="P33" s="44" t="s">
        <v>69</v>
      </c>
      <c r="Q33" s="174">
        <f>+IF(P33="si",Q29*5%,0)</f>
        <v>0</v>
      </c>
      <c r="R33" s="44" t="s">
        <v>69</v>
      </c>
      <c r="S33" s="174">
        <f>+IF(R33="si",S29*5%,0)</f>
        <v>0</v>
      </c>
      <c r="T33" s="44" t="s">
        <v>69</v>
      </c>
      <c r="U33" s="174">
        <f>+IF(T33="si",U29*5%,0)</f>
        <v>0</v>
      </c>
      <c r="V33" s="44" t="s">
        <v>69</v>
      </c>
      <c r="W33" s="174">
        <f>+IF(V33="si",W29*5%,0)</f>
        <v>0</v>
      </c>
      <c r="X33" s="44" t="s">
        <v>69</v>
      </c>
      <c r="Y33" s="174">
        <f>+IF(X33="si",Y29*5%,0)</f>
        <v>0</v>
      </c>
      <c r="Z33" s="44" t="s">
        <v>69</v>
      </c>
      <c r="AA33" s="174">
        <f>+IF(Z33="si",AA29*5%,0)</f>
        <v>0</v>
      </c>
      <c r="AB33" s="44" t="s">
        <v>69</v>
      </c>
      <c r="AC33" s="174">
        <f>+IF(AB33="si",AC29*5%,0)</f>
        <v>0</v>
      </c>
      <c r="AD33" s="44" t="s">
        <v>69</v>
      </c>
      <c r="AE33" s="174">
        <f>+IF(AD33="si",AE29*5%,0)</f>
        <v>0</v>
      </c>
      <c r="AF33" s="44" t="s">
        <v>69</v>
      </c>
      <c r="AG33" s="174">
        <f>+IF(AF33="si",AG29*5%,0)</f>
        <v>0</v>
      </c>
      <c r="AH33" s="44" t="s">
        <v>69</v>
      </c>
      <c r="AI33" s="174">
        <f>+IF(AH33="si",AI29*5%,0)</f>
        <v>0</v>
      </c>
    </row>
    <row r="34" spans="1:365" s="33" customFormat="1" ht="15.75" thickBot="1" x14ac:dyDescent="0.3">
      <c r="A34" s="500" t="s">
        <v>99</v>
      </c>
      <c r="B34" s="501"/>
      <c r="C34" s="501"/>
      <c r="D34" s="501"/>
      <c r="E34" s="501"/>
      <c r="F34" s="501"/>
      <c r="G34" s="501"/>
      <c r="H34" s="501"/>
      <c r="I34" s="501"/>
      <c r="J34" s="502"/>
      <c r="K34" s="377">
        <f>SUM(K29:K33)</f>
        <v>2980359757.947</v>
      </c>
      <c r="L34" s="181"/>
      <c r="M34" s="377">
        <f>SUM(M29:M33)</f>
        <v>0</v>
      </c>
      <c r="N34" s="377"/>
      <c r="O34" s="377">
        <f>SUM(O29:O33)</f>
        <v>0</v>
      </c>
      <c r="P34" s="377"/>
      <c r="Q34" s="377">
        <f>SUM(Q29:Q33)</f>
        <v>89473805.681051478</v>
      </c>
      <c r="R34" s="377"/>
      <c r="S34" s="377">
        <f>SUM(S29:S33)</f>
        <v>307774823.8252582</v>
      </c>
      <c r="T34" s="377"/>
      <c r="U34" s="377">
        <f>SUM(U29:U33)</f>
        <v>317499863.93525809</v>
      </c>
      <c r="V34" s="377"/>
      <c r="W34" s="377">
        <f>SUM(W29:W33)</f>
        <v>327438476.78392625</v>
      </c>
      <c r="X34" s="377"/>
      <c r="Y34" s="377">
        <f>SUM(Y29:Y33)</f>
        <v>337535983.32790548</v>
      </c>
      <c r="Z34" s="377"/>
      <c r="AA34" s="377">
        <f>SUM(AA29:AA33)</f>
        <v>347781428.89898705</v>
      </c>
      <c r="AB34" s="377"/>
      <c r="AC34" s="377">
        <f>SUM(AC29:AC33)</f>
        <v>716610835.53166866</v>
      </c>
      <c r="AD34" s="377"/>
      <c r="AE34" s="377">
        <f>SUM(AE29:AE33)</f>
        <v>738675069.06892967</v>
      </c>
      <c r="AF34" s="377"/>
      <c r="AG34" s="377">
        <f>SUM(AG29:AG33)</f>
        <v>760991495.57324255</v>
      </c>
      <c r="AH34" s="377"/>
      <c r="AI34" s="377">
        <f>SUM(AI29:AI33)</f>
        <v>784203735.03609955</v>
      </c>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row>
    <row r="35" spans="1:365" ht="81" hidden="1" customHeight="1" thickBot="1" x14ac:dyDescent="0.3">
      <c r="A35" s="568"/>
      <c r="B35" s="493"/>
      <c r="C35" s="60"/>
      <c r="D35" s="511"/>
      <c r="E35" s="29"/>
      <c r="F35" s="32"/>
      <c r="G35" s="29">
        <v>0</v>
      </c>
      <c r="H35" s="100">
        <v>0</v>
      </c>
      <c r="I35" s="100">
        <f>+H35*G35</f>
        <v>0</v>
      </c>
      <c r="J35" s="29">
        <v>0</v>
      </c>
      <c r="K35" s="100">
        <f>+I35*J35</f>
        <v>0</v>
      </c>
      <c r="L35" s="177"/>
      <c r="M35" s="200"/>
      <c r="N35" s="129"/>
      <c r="O35" s="198"/>
      <c r="P35" s="130"/>
      <c r="Q35" s="198"/>
      <c r="R35" s="130"/>
      <c r="S35" s="198"/>
      <c r="T35" s="130"/>
      <c r="U35" s="198"/>
      <c r="V35" s="130"/>
      <c r="W35" s="198"/>
      <c r="X35" s="130"/>
      <c r="Y35" s="198"/>
      <c r="Z35" s="130"/>
      <c r="AA35" s="198"/>
      <c r="AB35" s="130"/>
      <c r="AC35" s="198"/>
      <c r="AD35" s="130"/>
      <c r="AE35" s="198"/>
      <c r="AF35" s="130"/>
      <c r="AG35" s="198"/>
      <c r="AH35" s="130"/>
      <c r="AI35" s="198"/>
    </row>
    <row r="36" spans="1:365" ht="48" hidden="1" customHeight="1" x14ac:dyDescent="0.25">
      <c r="A36" s="569"/>
      <c r="B36" s="495"/>
      <c r="C36" s="31"/>
      <c r="D36" s="512"/>
      <c r="E36" s="59"/>
      <c r="F36" s="32"/>
      <c r="G36" s="29">
        <v>0</v>
      </c>
      <c r="H36" s="100">
        <v>0</v>
      </c>
      <c r="I36" s="100">
        <f>+H36*G36</f>
        <v>0</v>
      </c>
      <c r="J36" s="29">
        <v>0</v>
      </c>
      <c r="K36" s="100">
        <f>+I36*J36</f>
        <v>0</v>
      </c>
      <c r="L36" s="177"/>
      <c r="M36" s="198"/>
      <c r="N36" s="130"/>
      <c r="O36" s="198"/>
      <c r="P36" s="130"/>
      <c r="Q36" s="198"/>
      <c r="R36" s="130"/>
      <c r="S36" s="198"/>
      <c r="T36" s="130"/>
      <c r="U36" s="198"/>
      <c r="V36" s="130"/>
      <c r="W36" s="198"/>
      <c r="X36" s="130"/>
      <c r="Y36" s="198"/>
      <c r="Z36" s="130"/>
      <c r="AA36" s="198"/>
      <c r="AB36" s="130"/>
      <c r="AC36" s="198"/>
      <c r="AD36" s="130"/>
      <c r="AE36" s="198"/>
      <c r="AF36" s="130"/>
      <c r="AG36" s="198"/>
      <c r="AH36" s="130"/>
      <c r="AI36" s="198"/>
    </row>
    <row r="37" spans="1:365" s="21" customFormat="1" ht="15.75" hidden="1" thickBot="1" x14ac:dyDescent="0.3">
      <c r="A37" s="569"/>
      <c r="B37" s="38"/>
      <c r="C37" s="513"/>
      <c r="D37" s="514"/>
      <c r="E37" s="514"/>
      <c r="F37" s="514"/>
      <c r="G37" s="514"/>
      <c r="H37" s="514"/>
      <c r="I37" s="514"/>
      <c r="J37" s="515"/>
      <c r="K37" s="101">
        <f>SUM(K35:K36)</f>
        <v>0</v>
      </c>
      <c r="L37" s="173" t="s">
        <v>100</v>
      </c>
      <c r="M37" s="211">
        <f>+$K$37*M25</f>
        <v>0</v>
      </c>
      <c r="N37" s="161" t="s">
        <v>100</v>
      </c>
      <c r="O37" s="211">
        <f>+$K$37*O25</f>
        <v>0</v>
      </c>
      <c r="P37" s="161" t="s">
        <v>100</v>
      </c>
      <c r="Q37" s="211">
        <f>+$K$37*Q25</f>
        <v>0</v>
      </c>
      <c r="R37" s="161" t="s">
        <v>100</v>
      </c>
      <c r="S37" s="211">
        <f>+$K$37*S25</f>
        <v>0</v>
      </c>
      <c r="T37" s="161" t="s">
        <v>100</v>
      </c>
      <c r="U37" s="211">
        <f>+$K$37*U25</f>
        <v>0</v>
      </c>
      <c r="V37" s="161" t="s">
        <v>100</v>
      </c>
      <c r="W37" s="211">
        <f>+$K$37*W25</f>
        <v>0</v>
      </c>
      <c r="X37" s="161" t="s">
        <v>100</v>
      </c>
      <c r="Y37" s="211">
        <f>+$K$37*Y25</f>
        <v>0</v>
      </c>
      <c r="Z37" s="161" t="s">
        <v>100</v>
      </c>
      <c r="AA37" s="211">
        <f>+$K$37*AA25</f>
        <v>0</v>
      </c>
      <c r="AB37" s="161" t="s">
        <v>100</v>
      </c>
      <c r="AC37" s="211">
        <f>+$K$37*AC25</f>
        <v>0</v>
      </c>
      <c r="AD37" s="161" t="s">
        <v>100</v>
      </c>
      <c r="AE37" s="211">
        <f>+$K$37*AE25</f>
        <v>0</v>
      </c>
      <c r="AF37" s="161" t="s">
        <v>100</v>
      </c>
      <c r="AG37" s="211">
        <f>+$K$37*AG25</f>
        <v>0</v>
      </c>
      <c r="AH37" s="161" t="s">
        <v>100</v>
      </c>
      <c r="AI37" s="211">
        <f>+$K$37*AI25</f>
        <v>0</v>
      </c>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c r="JJ37" s="46"/>
      <c r="JK37" s="46"/>
      <c r="JL37" s="46"/>
      <c r="JM37" s="46"/>
      <c r="JN37" s="46"/>
      <c r="JO37" s="46"/>
      <c r="JP37" s="46"/>
      <c r="JQ37" s="46"/>
      <c r="JR37" s="46"/>
      <c r="JS37" s="46"/>
      <c r="JT37" s="46"/>
      <c r="JU37" s="46"/>
      <c r="JV37" s="46"/>
      <c r="JW37" s="46"/>
      <c r="JX37" s="46"/>
      <c r="JY37" s="46"/>
      <c r="JZ37" s="46"/>
      <c r="KA37" s="46"/>
      <c r="KB37" s="46"/>
      <c r="KC37" s="46"/>
      <c r="KD37" s="46"/>
      <c r="KE37" s="46"/>
      <c r="KF37" s="46"/>
      <c r="KG37" s="46"/>
      <c r="KH37" s="46"/>
      <c r="KI37" s="46"/>
      <c r="KJ37" s="46"/>
      <c r="KK37" s="46"/>
      <c r="KL37" s="46"/>
      <c r="KM37" s="46"/>
      <c r="KN37" s="46"/>
      <c r="KO37" s="46"/>
      <c r="KP37" s="46"/>
      <c r="KQ37" s="46"/>
      <c r="KR37" s="46"/>
      <c r="KS37" s="46"/>
      <c r="KT37" s="46"/>
      <c r="KU37" s="46"/>
      <c r="KV37" s="46"/>
      <c r="KW37" s="46"/>
      <c r="KX37" s="46"/>
      <c r="KY37" s="46"/>
      <c r="KZ37" s="46"/>
      <c r="LA37" s="46"/>
      <c r="LB37" s="46"/>
      <c r="LC37" s="46"/>
      <c r="LD37" s="46"/>
      <c r="LE37" s="46"/>
      <c r="LF37" s="46"/>
      <c r="LG37" s="46"/>
      <c r="LH37" s="46"/>
      <c r="LI37" s="46"/>
      <c r="LJ37" s="46"/>
      <c r="LK37" s="46"/>
      <c r="LL37" s="46"/>
      <c r="LM37" s="46"/>
      <c r="LN37" s="46"/>
      <c r="LO37" s="46"/>
      <c r="LP37" s="46"/>
      <c r="LQ37" s="46"/>
      <c r="LR37" s="46"/>
      <c r="LS37" s="46"/>
      <c r="LT37" s="46"/>
      <c r="LU37" s="46"/>
      <c r="LV37" s="46"/>
      <c r="LW37" s="46"/>
      <c r="LX37" s="46"/>
      <c r="LY37" s="46"/>
      <c r="LZ37" s="46"/>
      <c r="MA37" s="46"/>
      <c r="MB37" s="46"/>
      <c r="MC37" s="46"/>
      <c r="MD37" s="46"/>
      <c r="ME37" s="46"/>
      <c r="MF37" s="46"/>
      <c r="MG37" s="46"/>
      <c r="MH37" s="46"/>
      <c r="MI37" s="46"/>
      <c r="MJ37" s="46"/>
      <c r="MK37" s="46"/>
      <c r="ML37" s="46"/>
      <c r="MM37" s="46"/>
      <c r="MN37" s="46"/>
      <c r="MO37" s="46"/>
      <c r="MP37" s="46"/>
      <c r="MQ37" s="46"/>
      <c r="MR37" s="46"/>
      <c r="MS37" s="46"/>
      <c r="MT37" s="46"/>
      <c r="MU37" s="46"/>
      <c r="MV37" s="46"/>
      <c r="MW37" s="46"/>
      <c r="MX37" s="46"/>
      <c r="MY37" s="46"/>
      <c r="MZ37" s="46"/>
      <c r="NA37" s="46"/>
    </row>
    <row r="38" spans="1:365" ht="15.75" hidden="1" thickBot="1" x14ac:dyDescent="0.3">
      <c r="A38" s="569"/>
      <c r="B38" s="36"/>
      <c r="C38" s="35" t="s">
        <v>105</v>
      </c>
      <c r="D38" s="571"/>
      <c r="E38" s="572"/>
      <c r="F38" s="572"/>
      <c r="G38" s="572"/>
      <c r="H38" s="572"/>
      <c r="I38" s="572"/>
      <c r="J38" s="573"/>
      <c r="K38" s="100">
        <f>+IF(C38="Consultoria (25%)",K37*25%,0)+IF(C38="Obra (30%)",K37*30%,0)+IF(C38="Directo (20%)",K37*20%,0)+IF(C38="No aplica",0,0)+IF(C38="Directo (10%)",K37*10%,0)</f>
        <v>0</v>
      </c>
      <c r="L38" s="175" t="s">
        <v>104</v>
      </c>
      <c r="M38" s="174">
        <f>+IF(L38="Consultoria (25%)",M37*25%,0)+IF(L38="Obra (30%)",M37*30%,0)+IF(L38="Directo (20%)",M37*20%,0)+IF(L38="No aplica",0,0)+IF(L38="Directo (10%)",M37*10%,0)</f>
        <v>0</v>
      </c>
      <c r="N38" s="44" t="s">
        <v>104</v>
      </c>
      <c r="O38" s="174">
        <f>+IF(N38="Consultoria (25%)",O37*25%,0)+IF(N38="Obra (30%)",O37*30%,0)+IF(N38="Directo (20%)",O37*20%,0)+IF(N38="No aplica",0,0)+IF(N38="Directo (10%)",O37*10%,0)</f>
        <v>0</v>
      </c>
      <c r="P38" s="44" t="s">
        <v>104</v>
      </c>
      <c r="Q38" s="174">
        <f>+IF(P38="Consultoria (25%)",Q37*25%,0)+IF(P38="Obra (30%)",Q37*30%,0)+IF(P38="Directo (20%)",Q37*20%,0)+IF(P38="No aplica",0,0)+IF(P38="Directo (10%)",Q37*10%,0)</f>
        <v>0</v>
      </c>
      <c r="R38" s="44" t="s">
        <v>104</v>
      </c>
      <c r="S38" s="174">
        <f>+IF(R38="Consultoria (25%)",S37*25%,0)+IF(R38="Obra (30%)",S37*30%,0)+IF(R38="Directo (20%)",S37*20%,0)+IF(R38="No aplica",0,0)+IF(R38="Directo (10%)",S37*10%,0)</f>
        <v>0</v>
      </c>
      <c r="T38" s="44" t="s">
        <v>104</v>
      </c>
      <c r="U38" s="174">
        <f>+IF(T38="Consultoria (25%)",U37*25%,0)+IF(T38="Obra (30%)",U37*30%,0)+IF(T38="Directo (20%)",U37*20%,0)+IF(T38="No aplica",0,0)+IF(T38="Directo (10%)",U37*10%,0)</f>
        <v>0</v>
      </c>
      <c r="V38" s="44" t="s">
        <v>104</v>
      </c>
      <c r="W38" s="174">
        <f>+IF(V38="Consultoria (25%)",W37*25%,0)+IF(V38="Obra (30%)",W37*30%,0)+IF(V38="Directo (20%)",W37*20%,0)+IF(V38="No aplica",0,0)+IF(V38="Directo (10%)",W37*10%,0)</f>
        <v>0</v>
      </c>
      <c r="X38" s="44" t="s">
        <v>104</v>
      </c>
      <c r="Y38" s="174">
        <f>+IF(X38="Consultoria (25%)",Y37*25%,0)+IF(X38="Obra (30%)",Y37*30%,0)+IF(X38="Directo (20%)",Y37*20%,0)+IF(X38="No aplica",0,0)+IF(X38="Directo (10%)",Y37*10%,0)</f>
        <v>0</v>
      </c>
      <c r="Z38" s="44" t="s">
        <v>104</v>
      </c>
      <c r="AA38" s="174">
        <f>+IF(Z38="Consultoria (25%)",AA37*25%,0)+IF(Z38="Obra (30%)",AA37*30%,0)+IF(Z38="Directo (20%)",AA37*20%,0)+IF(Z38="No aplica",0,0)+IF(Z38="Directo (10%)",AA37*10%,0)</f>
        <v>0</v>
      </c>
      <c r="AB38" s="44" t="s">
        <v>104</v>
      </c>
      <c r="AC38" s="174">
        <f>+IF(AB38="Consultoria (25%)",AC37*25%,0)+IF(AB38="Obra (30%)",AC37*30%,0)+IF(AB38="Directo (20%)",AC37*20%,0)+IF(AB38="No aplica",0,0)+IF(AB38="Directo (10%)",AC37*10%,0)</f>
        <v>0</v>
      </c>
      <c r="AD38" s="44" t="s">
        <v>104</v>
      </c>
      <c r="AE38" s="174">
        <f>+IF(AD38="Consultoria (25%)",AE37*25%,0)+IF(AD38="Obra (30%)",AE37*30%,0)+IF(AD38="Directo (20%)",AE37*20%,0)+IF(AD38="No aplica",0,0)+IF(AD38="Directo (10%)",AE37*10%,0)</f>
        <v>0</v>
      </c>
      <c r="AF38" s="44" t="s">
        <v>104</v>
      </c>
      <c r="AG38" s="174">
        <f>+IF(AF38="Consultoria (25%)",AG37*25%,0)+IF(AF38="Obra (30%)",AG37*30%,0)+IF(AF38="Directo (20%)",AG37*20%,0)+IF(AF38="No aplica",0,0)+IF(AF38="Directo (10%)",AG37*10%,0)</f>
        <v>0</v>
      </c>
      <c r="AH38" s="44" t="s">
        <v>104</v>
      </c>
      <c r="AI38" s="174">
        <f>+IF(AH38="Consultoria (25%)",AI37*25%,0)+IF(AH38="Obra (30%)",AI37*30%,0)+IF(AH38="Directo (20%)",AI37*20%,0)+IF(AH38="No aplica",0,0)+IF(AH38="Directo (10%)",AI37*10%,0)</f>
        <v>0</v>
      </c>
    </row>
    <row r="39" spans="1:365" ht="15.75" hidden="1" thickBot="1" x14ac:dyDescent="0.3">
      <c r="A39" s="569"/>
      <c r="B39" s="36"/>
      <c r="C39" s="35" t="s">
        <v>94</v>
      </c>
      <c r="D39" s="506" t="s">
        <v>106</v>
      </c>
      <c r="E39" s="507"/>
      <c r="F39" s="507"/>
      <c r="G39" s="507"/>
      <c r="H39" s="507"/>
      <c r="I39" s="507"/>
      <c r="J39" s="508"/>
      <c r="K39" s="108">
        <f>+IF(C39="si",K37*10%,0)</f>
        <v>0</v>
      </c>
      <c r="L39" s="175" t="s">
        <v>69</v>
      </c>
      <c r="M39" s="174">
        <f>+IF(L39="si",M37*10%,0)</f>
        <v>0</v>
      </c>
      <c r="N39" s="44" t="s">
        <v>69</v>
      </c>
      <c r="O39" s="174">
        <f>+IF(N39="si",O37*10%,0)</f>
        <v>0</v>
      </c>
      <c r="P39" s="44" t="s">
        <v>69</v>
      </c>
      <c r="Q39" s="174">
        <f>+IF(P39="si",Q37*10%,0)</f>
        <v>0</v>
      </c>
      <c r="R39" s="44" t="s">
        <v>69</v>
      </c>
      <c r="S39" s="174">
        <f>+IF(R39="si",S37*10%,0)</f>
        <v>0</v>
      </c>
      <c r="T39" s="44" t="s">
        <v>69</v>
      </c>
      <c r="U39" s="174">
        <f>+IF(T39="si",U37*10%,0)</f>
        <v>0</v>
      </c>
      <c r="V39" s="44" t="s">
        <v>69</v>
      </c>
      <c r="W39" s="174">
        <f>+IF(V39="si",W37*10%,0)</f>
        <v>0</v>
      </c>
      <c r="X39" s="44" t="s">
        <v>69</v>
      </c>
      <c r="Y39" s="174">
        <f>+IF(X39="si",Y37*10%,0)</f>
        <v>0</v>
      </c>
      <c r="Z39" s="44" t="s">
        <v>69</v>
      </c>
      <c r="AA39" s="174">
        <f>+IF(Z39="si",AA37*10%,0)</f>
        <v>0</v>
      </c>
      <c r="AB39" s="44" t="s">
        <v>69</v>
      </c>
      <c r="AC39" s="174">
        <f>+IF(AB39="si",AC37*10%,0)</f>
        <v>0</v>
      </c>
      <c r="AD39" s="44" t="s">
        <v>69</v>
      </c>
      <c r="AE39" s="174">
        <f>+IF(AD39="si",AE37*10%,0)</f>
        <v>0</v>
      </c>
      <c r="AF39" s="44" t="s">
        <v>69</v>
      </c>
      <c r="AG39" s="174">
        <f>+IF(AF39="si",AG37*10%,0)</f>
        <v>0</v>
      </c>
      <c r="AH39" s="44" t="s">
        <v>69</v>
      </c>
      <c r="AI39" s="174">
        <f>+IF(AH39="si",AI37*10%,0)</f>
        <v>0</v>
      </c>
    </row>
    <row r="40" spans="1:365" ht="15.75" hidden="1" thickBot="1" x14ac:dyDescent="0.3">
      <c r="A40" s="569"/>
      <c r="B40" s="36"/>
      <c r="C40" s="35" t="s">
        <v>94</v>
      </c>
      <c r="D40" s="506"/>
      <c r="E40" s="507"/>
      <c r="F40" s="507"/>
      <c r="G40" s="507"/>
      <c r="H40" s="507"/>
      <c r="I40" s="507"/>
      <c r="J40" s="508"/>
      <c r="K40" s="117">
        <f>+IF(C40="si",K37*7%,0)</f>
        <v>0</v>
      </c>
      <c r="L40" s="175" t="s">
        <v>69</v>
      </c>
      <c r="M40" s="174">
        <f>+IF(L40="si",M37*7%,0)</f>
        <v>0</v>
      </c>
      <c r="N40" s="44" t="s">
        <v>69</v>
      </c>
      <c r="O40" s="174">
        <f>+IF(N40="si",O37*7%,0)</f>
        <v>0</v>
      </c>
      <c r="P40" s="44" t="s">
        <v>69</v>
      </c>
      <c r="Q40" s="174">
        <f>+IF(P40="si",Q37*7%,0)</f>
        <v>0</v>
      </c>
      <c r="R40" s="44" t="s">
        <v>69</v>
      </c>
      <c r="S40" s="174">
        <f>+IF(R40="si",S37*7%,0)</f>
        <v>0</v>
      </c>
      <c r="T40" s="44" t="s">
        <v>69</v>
      </c>
      <c r="U40" s="174">
        <f>+IF(T40="si",U37*7%,0)</f>
        <v>0</v>
      </c>
      <c r="V40" s="44" t="s">
        <v>69</v>
      </c>
      <c r="W40" s="174">
        <f>+IF(V40="si",W37*7%,0)</f>
        <v>0</v>
      </c>
      <c r="X40" s="44" t="s">
        <v>69</v>
      </c>
      <c r="Y40" s="174">
        <f>+IF(X40="si",Y37*7%,0)</f>
        <v>0</v>
      </c>
      <c r="Z40" s="44" t="s">
        <v>69</v>
      </c>
      <c r="AA40" s="174">
        <f>+IF(Z40="si",AA37*7%,0)</f>
        <v>0</v>
      </c>
      <c r="AB40" s="44" t="s">
        <v>69</v>
      </c>
      <c r="AC40" s="174">
        <f>+IF(AB40="si",AC37*7%,0)</f>
        <v>0</v>
      </c>
      <c r="AD40" s="44" t="s">
        <v>69</v>
      </c>
      <c r="AE40" s="174">
        <f>+IF(AD40="si",AE37*7%,0)</f>
        <v>0</v>
      </c>
      <c r="AF40" s="44" t="s">
        <v>69</v>
      </c>
      <c r="AG40" s="174">
        <f>+IF(AF40="si",AG37*7%,0)</f>
        <v>0</v>
      </c>
      <c r="AH40" s="44" t="s">
        <v>69</v>
      </c>
      <c r="AI40" s="174">
        <f>+IF(AH40="si",AI37*7%,0)</f>
        <v>0</v>
      </c>
    </row>
    <row r="41" spans="1:365" ht="19.5" hidden="1" customHeight="1" thickBot="1" x14ac:dyDescent="0.3">
      <c r="A41" s="570"/>
      <c r="B41" s="36"/>
      <c r="C41" s="35" t="s">
        <v>94</v>
      </c>
      <c r="D41" s="506"/>
      <c r="E41" s="507"/>
      <c r="F41" s="507"/>
      <c r="G41" s="507"/>
      <c r="H41" s="507"/>
      <c r="I41" s="507"/>
      <c r="J41" s="508"/>
      <c r="K41" s="120">
        <f>+IF(C41="si",K37*5%,0)</f>
        <v>0</v>
      </c>
      <c r="L41" s="175" t="s">
        <v>69</v>
      </c>
      <c r="M41" s="174">
        <f>+IF(L41="si",M37*5%,0)</f>
        <v>0</v>
      </c>
      <c r="N41" s="44" t="s">
        <v>69</v>
      </c>
      <c r="O41" s="174">
        <f>+IF(N41="si",O37*5%,0)</f>
        <v>0</v>
      </c>
      <c r="P41" s="44" t="s">
        <v>69</v>
      </c>
      <c r="Q41" s="174">
        <f>+IF(P41="si",Q37*5%,0)</f>
        <v>0</v>
      </c>
      <c r="R41" s="44" t="s">
        <v>69</v>
      </c>
      <c r="S41" s="174">
        <f>+IF(R41="si",S37*5%,0)</f>
        <v>0</v>
      </c>
      <c r="T41" s="44" t="s">
        <v>69</v>
      </c>
      <c r="U41" s="174">
        <f>+IF(T41="si",U37*5%,0)</f>
        <v>0</v>
      </c>
      <c r="V41" s="44" t="s">
        <v>69</v>
      </c>
      <c r="W41" s="174">
        <f>+IF(V41="si",W37*5%,0)</f>
        <v>0</v>
      </c>
      <c r="X41" s="44" t="s">
        <v>69</v>
      </c>
      <c r="Y41" s="174">
        <f>+IF(X41="si",Y37*5%,0)</f>
        <v>0</v>
      </c>
      <c r="Z41" s="44" t="s">
        <v>69</v>
      </c>
      <c r="AA41" s="174">
        <f>+IF(Z41="si",AA37*5%,0)</f>
        <v>0</v>
      </c>
      <c r="AB41" s="44" t="s">
        <v>69</v>
      </c>
      <c r="AC41" s="174">
        <f>+IF(AB41="si",AC37*5%,0)</f>
        <v>0</v>
      </c>
      <c r="AD41" s="44" t="s">
        <v>69</v>
      </c>
      <c r="AE41" s="174">
        <f>+IF(AD41="si",AE37*5%,0)</f>
        <v>0</v>
      </c>
      <c r="AF41" s="44" t="s">
        <v>69</v>
      </c>
      <c r="AG41" s="174">
        <f>+IF(AF41="si",AG37*5%,0)</f>
        <v>0</v>
      </c>
      <c r="AH41" s="44" t="s">
        <v>69</v>
      </c>
      <c r="AI41" s="174">
        <f>+IF(AH41="si",AI37*5%,0)</f>
        <v>0</v>
      </c>
    </row>
    <row r="42" spans="1:365" s="33" customFormat="1" ht="15.75" hidden="1" thickBot="1" x14ac:dyDescent="0.3">
      <c r="A42" s="500" t="s">
        <v>99</v>
      </c>
      <c r="B42" s="501"/>
      <c r="C42" s="501"/>
      <c r="D42" s="501"/>
      <c r="E42" s="501"/>
      <c r="F42" s="501"/>
      <c r="G42" s="501"/>
      <c r="H42" s="501"/>
      <c r="I42" s="501"/>
      <c r="J42" s="501"/>
      <c r="K42" s="121">
        <f>SUM(K37:K41)</f>
        <v>0</v>
      </c>
      <c r="L42" s="181"/>
      <c r="M42" s="186">
        <f>SUM(M37:M41)</f>
        <v>0</v>
      </c>
      <c r="N42" s="190"/>
      <c r="O42" s="186">
        <f>SUM(O37:O41)</f>
        <v>0</v>
      </c>
      <c r="P42" s="190"/>
      <c r="Q42" s="186">
        <f>SUM(Q37:Q41)</f>
        <v>0</v>
      </c>
      <c r="R42" s="190"/>
      <c r="S42" s="186">
        <f>SUM(S37:S41)</f>
        <v>0</v>
      </c>
      <c r="T42" s="190"/>
      <c r="U42" s="186">
        <f>SUM(U37:U41)</f>
        <v>0</v>
      </c>
      <c r="V42" s="190"/>
      <c r="W42" s="186">
        <f>SUM(W37:W41)</f>
        <v>0</v>
      </c>
      <c r="X42" s="190"/>
      <c r="Y42" s="186">
        <f>SUM(Y37:Y41)</f>
        <v>0</v>
      </c>
      <c r="Z42" s="190"/>
      <c r="AA42" s="186">
        <f>SUM(AA37:AA41)</f>
        <v>0</v>
      </c>
      <c r="AB42" s="190"/>
      <c r="AC42" s="186">
        <f>SUM(AC37:AC41)</f>
        <v>0</v>
      </c>
      <c r="AD42" s="190"/>
      <c r="AE42" s="186">
        <f>SUM(AE37:AE41)</f>
        <v>0</v>
      </c>
      <c r="AF42" s="190"/>
      <c r="AG42" s="186">
        <f>SUM(AG37:AG41)</f>
        <v>0</v>
      </c>
      <c r="AH42" s="190"/>
      <c r="AI42" s="186">
        <f>SUM(AI37:AI41)</f>
        <v>0</v>
      </c>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row>
    <row r="43" spans="1:365" ht="84.75" hidden="1" customHeight="1" thickBot="1" x14ac:dyDescent="0.3">
      <c r="A43" s="562"/>
      <c r="B43" s="68"/>
      <c r="C43" s="68"/>
      <c r="D43" s="23"/>
      <c r="E43" s="24"/>
      <c r="F43" s="25"/>
      <c r="G43" s="23">
        <v>0</v>
      </c>
      <c r="H43" s="67">
        <v>0</v>
      </c>
      <c r="I43" s="67">
        <v>0</v>
      </c>
      <c r="J43" s="69"/>
      <c r="K43" s="123">
        <f>+I43*J43</f>
        <v>0</v>
      </c>
      <c r="L43" s="197"/>
      <c r="M43" s="201"/>
      <c r="N43" s="131"/>
      <c r="O43" s="198"/>
      <c r="P43" s="130"/>
      <c r="Q43" s="198"/>
      <c r="R43" s="130"/>
      <c r="S43" s="198"/>
      <c r="T43" s="130"/>
      <c r="U43" s="130"/>
      <c r="V43" s="233"/>
      <c r="W43" s="217"/>
      <c r="X43" s="130"/>
      <c r="Y43" s="198"/>
      <c r="Z43" s="130"/>
      <c r="AA43" s="198"/>
      <c r="AB43" s="130"/>
      <c r="AC43" s="198"/>
      <c r="AD43" s="130"/>
      <c r="AE43" s="198"/>
      <c r="AF43" s="130"/>
      <c r="AG43" s="198"/>
      <c r="AH43" s="130"/>
      <c r="AI43" s="198"/>
    </row>
    <row r="44" spans="1:365" s="21" customFormat="1" ht="15" hidden="1" customHeight="1" thickBot="1" x14ac:dyDescent="0.3">
      <c r="A44" s="563"/>
      <c r="B44" s="64" t="s">
        <v>70</v>
      </c>
      <c r="C44" s="560"/>
      <c r="D44" s="561"/>
      <c r="E44" s="561"/>
      <c r="F44" s="561"/>
      <c r="G44" s="561"/>
      <c r="H44" s="561"/>
      <c r="I44" s="561"/>
      <c r="J44" s="561"/>
      <c r="K44" s="124">
        <f>SUM(K43)</f>
        <v>0</v>
      </c>
      <c r="L44" s="173" t="s">
        <v>100</v>
      </c>
      <c r="M44" s="211"/>
      <c r="N44" s="161" t="s">
        <v>100</v>
      </c>
      <c r="O44" s="211"/>
      <c r="P44" s="161" t="s">
        <v>100</v>
      </c>
      <c r="Q44" s="211"/>
      <c r="R44" s="161" t="s">
        <v>100</v>
      </c>
      <c r="S44" s="211"/>
      <c r="T44" s="161" t="s">
        <v>100</v>
      </c>
      <c r="U44" s="231"/>
      <c r="V44" s="173" t="s">
        <v>100</v>
      </c>
      <c r="W44" s="211"/>
      <c r="X44" s="161" t="s">
        <v>100</v>
      </c>
      <c r="Y44" s="211"/>
      <c r="Z44" s="161" t="s">
        <v>100</v>
      </c>
      <c r="AA44" s="211"/>
      <c r="AB44" s="161" t="s">
        <v>100</v>
      </c>
      <c r="AC44" s="211"/>
      <c r="AD44" s="161" t="s">
        <v>100</v>
      </c>
      <c r="AE44" s="211"/>
      <c r="AF44" s="161" t="s">
        <v>100</v>
      </c>
      <c r="AG44" s="211"/>
      <c r="AH44" s="161" t="s">
        <v>100</v>
      </c>
      <c r="AI44" s="211"/>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row>
    <row r="45" spans="1:365" ht="30.75" hidden="1" thickBot="1" x14ac:dyDescent="0.3">
      <c r="A45" s="563"/>
      <c r="B45" s="65" t="s">
        <v>95</v>
      </c>
      <c r="C45" s="66" t="s">
        <v>104</v>
      </c>
      <c r="D45" s="567" t="s">
        <v>74</v>
      </c>
      <c r="E45" s="517"/>
      <c r="F45" s="517"/>
      <c r="G45" s="517"/>
      <c r="H45" s="517"/>
      <c r="I45" s="517"/>
      <c r="J45" s="517"/>
      <c r="K45" s="125">
        <f>+IF(C45="Consultoria (25%)",K44*25%,0)+IF(C45="Obra (30%)",K44*30%,0)+IF(C45="Directo (20%)",K44*20%,0)+IF(C45="No aplica",0,0)+IF(C45="Directo (10%)",K44*10%,0)</f>
        <v>0</v>
      </c>
      <c r="L45" s="175" t="s">
        <v>104</v>
      </c>
      <c r="M45" s="174">
        <f>+IF(L45="Consultoria (25%)",M44*25%,0)+IF(L45="Obra (30%)",M44*30%,0)+IF(L45="Directo (20%)",M44*20%,0)+IF(L45="No aplica",0,0)+IF(L45="Directo (10%)",M44*10%,0)</f>
        <v>0</v>
      </c>
      <c r="N45" s="44" t="s">
        <v>104</v>
      </c>
      <c r="O45" s="174">
        <f>+IF(N45="Consultoria (25%)",O44*25%,0)+IF(N45="Obra (30%)",O44*30%,0)+IF(N45="Directo (20%)",O44*20%,0)+IF(N45="No aplica",0,0)+IF(N45="Directo (10%)",O44*10%,0)</f>
        <v>0</v>
      </c>
      <c r="P45" s="44" t="s">
        <v>104</v>
      </c>
      <c r="Q45" s="174">
        <f>+IF(P45="Consultoria (25%)",Q44*25%,0)+IF(P45="Obra (30%)",Q44*30%,0)+IF(P45="Directo (20%)",Q44*20%,0)+IF(P45="No aplica",0,0)+IF(P45="Directo (10%)",Q44*10%,0)</f>
        <v>0</v>
      </c>
      <c r="R45" s="44" t="s">
        <v>104</v>
      </c>
      <c r="S45" s="174">
        <f>+IF(R45="Consultoria (25%)",S44*25%,0)+IF(R45="Obra (30%)",S44*30%,0)+IF(R45="Directo (20%)",S44*20%,0)+IF(R45="No aplica",0,0)+IF(R45="Directo (10%)",S44*10%,0)</f>
        <v>0</v>
      </c>
      <c r="T45" s="44" t="s">
        <v>104</v>
      </c>
      <c r="U45" s="98">
        <f>+IF(T45="Consultoria (25%)",U44*25%,0)+IF(T45="Obra (30%)",U44*30%,0)+IF(T45="Directo (20%)",U44*20%,0)+IF(T45="No aplica",0,0)+IF(T45="Directo (10%)",U44*10%,0)</f>
        <v>0</v>
      </c>
      <c r="V45" s="175" t="s">
        <v>104</v>
      </c>
      <c r="W45" s="174">
        <f>+IF(V45="Consultoria (25%)",W44*25%,0)+IF(V45="Obra (30%)",W44*30%,0)+IF(V45="Directo (20%)",W44*20%,0)+IF(V45="No aplica",0,0)+IF(V45="Directo (10%)",W44*10%,0)</f>
        <v>0</v>
      </c>
      <c r="X45" s="44" t="s">
        <v>104</v>
      </c>
      <c r="Y45" s="174">
        <f>+IF(X45="Consultoria (25%)",Y44*25%,0)+IF(X45="Obra (30%)",Y44*30%,0)+IF(X45="Directo (20%)",Y44*20%,0)+IF(X45="No aplica",0,0)+IF(X45="Directo (10%)",Y44*10%,0)</f>
        <v>0</v>
      </c>
      <c r="Z45" s="44" t="s">
        <v>104</v>
      </c>
      <c r="AA45" s="174">
        <f>+IF(Z45="Consultoria (25%)",AA44*25%,0)+IF(Z45="Obra (30%)",AA44*30%,0)+IF(Z45="Directo (20%)",AA44*20%,0)+IF(Z45="No aplica",0,0)+IF(Z45="Directo (10%)",AA44*10%,0)</f>
        <v>0</v>
      </c>
      <c r="AB45" s="44" t="s">
        <v>104</v>
      </c>
      <c r="AC45" s="174">
        <f>+IF(AB45="Consultoria (25%)",AC44*25%,0)+IF(AB45="Obra (30%)",AC44*30%,0)+IF(AB45="Directo (20%)",AC44*20%,0)+IF(AB45="No aplica",0,0)+IF(AB45="Directo (10%)",AC44*10%,0)</f>
        <v>0</v>
      </c>
      <c r="AD45" s="44" t="s">
        <v>104</v>
      </c>
      <c r="AE45" s="174">
        <f>+IF(AD45="Consultoria (25%)",AE44*25%,0)+IF(AD45="Obra (30%)",AE44*30%,0)+IF(AD45="Directo (20%)",AE44*20%,0)+IF(AD45="No aplica",0,0)+IF(AD45="Directo (10%)",AE44*10%,0)</f>
        <v>0</v>
      </c>
      <c r="AF45" s="44" t="s">
        <v>104</v>
      </c>
      <c r="AG45" s="174">
        <f>+IF(AF45="Consultoria (25%)",AG44*25%,0)+IF(AF45="Obra (30%)",AG44*30%,0)+IF(AF45="Directo (20%)",AG44*20%,0)+IF(AF45="No aplica",0,0)+IF(AF45="Directo (10%)",AG44*10%,0)</f>
        <v>0</v>
      </c>
      <c r="AH45" s="44" t="s">
        <v>104</v>
      </c>
      <c r="AI45" s="174">
        <f>+IF(AH45="Consultoria (25%)",AI44*25%,0)+IF(AH45="Obra (30%)",AI44*30%,0)+IF(AH45="Directo (20%)",AI44*20%,0)+IF(AH45="No aplica",0,0)+IF(AH45="Directo (10%)",AI44*10%,0)</f>
        <v>0</v>
      </c>
    </row>
    <row r="46" spans="1:365" ht="30.75" hidden="1" thickBot="1" x14ac:dyDescent="0.3">
      <c r="A46" s="563"/>
      <c r="B46" s="65" t="s">
        <v>91</v>
      </c>
      <c r="C46" s="66" t="s">
        <v>69</v>
      </c>
      <c r="D46" s="506" t="s">
        <v>106</v>
      </c>
      <c r="E46" s="507"/>
      <c r="F46" s="507"/>
      <c r="G46" s="507"/>
      <c r="H46" s="507"/>
      <c r="I46" s="507"/>
      <c r="J46" s="507"/>
      <c r="K46" s="126">
        <f>+IF(C46="si",K44*10%,0)</f>
        <v>0</v>
      </c>
      <c r="L46" s="175" t="s">
        <v>69</v>
      </c>
      <c r="M46" s="174">
        <f>+IF(L46="si",M44*10%,0)</f>
        <v>0</v>
      </c>
      <c r="N46" s="44" t="s">
        <v>69</v>
      </c>
      <c r="O46" s="174">
        <f>+IF(N46="si",O44*10%,0)</f>
        <v>0</v>
      </c>
      <c r="P46" s="44" t="s">
        <v>69</v>
      </c>
      <c r="Q46" s="174">
        <f>+IF(P46="si",Q44*10%,0)</f>
        <v>0</v>
      </c>
      <c r="R46" s="44" t="s">
        <v>69</v>
      </c>
      <c r="S46" s="174">
        <f>+IF(R46="si",S44*10%,0)</f>
        <v>0</v>
      </c>
      <c r="T46" s="44" t="s">
        <v>69</v>
      </c>
      <c r="U46" s="98">
        <f>+IF(T46="si",U44*10%,0)</f>
        <v>0</v>
      </c>
      <c r="V46" s="175" t="s">
        <v>69</v>
      </c>
      <c r="W46" s="174">
        <f>+IF(V46="si",W44*10%,0)</f>
        <v>0</v>
      </c>
      <c r="X46" s="44" t="s">
        <v>69</v>
      </c>
      <c r="Y46" s="174">
        <f>+IF(X46="si",Y44*10%,0)</f>
        <v>0</v>
      </c>
      <c r="Z46" s="44" t="s">
        <v>69</v>
      </c>
      <c r="AA46" s="174">
        <f>+IF(Z46="si",AA44*10%,0)</f>
        <v>0</v>
      </c>
      <c r="AB46" s="44" t="s">
        <v>69</v>
      </c>
      <c r="AC46" s="174">
        <f>+IF(AB46="si",AC44*10%,0)</f>
        <v>0</v>
      </c>
      <c r="AD46" s="44" t="s">
        <v>69</v>
      </c>
      <c r="AE46" s="174">
        <f>+IF(AD46="si",AE44*10%,0)</f>
        <v>0</v>
      </c>
      <c r="AF46" s="44" t="s">
        <v>69</v>
      </c>
      <c r="AG46" s="174">
        <f>+IF(AF46="si",AG44*10%,0)</f>
        <v>0</v>
      </c>
      <c r="AH46" s="44" t="s">
        <v>69</v>
      </c>
      <c r="AI46" s="174">
        <f>+IF(AH46="si",AI44*10%,0)</f>
        <v>0</v>
      </c>
    </row>
    <row r="47" spans="1:365" ht="30.75" hidden="1" thickBot="1" x14ac:dyDescent="0.3">
      <c r="A47" s="563"/>
      <c r="B47" s="65" t="s">
        <v>92</v>
      </c>
      <c r="C47" s="66" t="s">
        <v>69</v>
      </c>
      <c r="D47" s="506"/>
      <c r="E47" s="507"/>
      <c r="F47" s="507"/>
      <c r="G47" s="507"/>
      <c r="H47" s="507"/>
      <c r="I47" s="507"/>
      <c r="J47" s="507"/>
      <c r="K47" s="127">
        <f>+IF(C47="si",K44*7%,0)</f>
        <v>0</v>
      </c>
      <c r="L47" s="175" t="s">
        <v>69</v>
      </c>
      <c r="M47" s="174">
        <f>+IF(L47="si",M44*7%,0)</f>
        <v>0</v>
      </c>
      <c r="N47" s="44" t="s">
        <v>69</v>
      </c>
      <c r="O47" s="174">
        <f>+IF(N47="si",O44*7%,0)</f>
        <v>0</v>
      </c>
      <c r="P47" s="44" t="s">
        <v>69</v>
      </c>
      <c r="Q47" s="174">
        <f>+IF(P47="si",Q44*7%,0)</f>
        <v>0</v>
      </c>
      <c r="R47" s="44" t="s">
        <v>69</v>
      </c>
      <c r="S47" s="174">
        <f>+IF(R47="si",S44*7%,0)</f>
        <v>0</v>
      </c>
      <c r="T47" s="44" t="s">
        <v>69</v>
      </c>
      <c r="U47" s="98">
        <f>+IF(T47="si",U44*7%,0)</f>
        <v>0</v>
      </c>
      <c r="V47" s="175" t="s">
        <v>69</v>
      </c>
      <c r="W47" s="174">
        <f>+IF(V47="si",W44*7%,0)</f>
        <v>0</v>
      </c>
      <c r="X47" s="44" t="s">
        <v>69</v>
      </c>
      <c r="Y47" s="174">
        <f>+IF(X47="si",Y44*7%,0)</f>
        <v>0</v>
      </c>
      <c r="Z47" s="44" t="s">
        <v>69</v>
      </c>
      <c r="AA47" s="174">
        <f>+IF(Z47="si",AA44*7%,0)</f>
        <v>0</v>
      </c>
      <c r="AB47" s="44" t="s">
        <v>69</v>
      </c>
      <c r="AC47" s="174">
        <f>+IF(AB47="si",AC44*7%,0)</f>
        <v>0</v>
      </c>
      <c r="AD47" s="44" t="s">
        <v>69</v>
      </c>
      <c r="AE47" s="174">
        <f>+IF(AD47="si",AE44*7%,0)</f>
        <v>0</v>
      </c>
      <c r="AF47" s="44" t="s">
        <v>69</v>
      </c>
      <c r="AG47" s="174">
        <f>+IF(AF47="si",AG44*7%,0)</f>
        <v>0</v>
      </c>
      <c r="AH47" s="44" t="s">
        <v>69</v>
      </c>
      <c r="AI47" s="174">
        <f>+IF(AH47="si",AI44*7%,0)</f>
        <v>0</v>
      </c>
    </row>
    <row r="48" spans="1:365" ht="15.75" hidden="1" thickBot="1" x14ac:dyDescent="0.3">
      <c r="A48" s="564"/>
      <c r="B48" s="65" t="s">
        <v>93</v>
      </c>
      <c r="C48" s="66" t="s">
        <v>69</v>
      </c>
      <c r="D48" s="506"/>
      <c r="E48" s="507"/>
      <c r="F48" s="507"/>
      <c r="G48" s="507"/>
      <c r="H48" s="507"/>
      <c r="I48" s="507"/>
      <c r="J48" s="507"/>
      <c r="K48" s="127">
        <f>+IF(C48="si",K44*5%,0)</f>
        <v>0</v>
      </c>
      <c r="L48" s="175" t="s">
        <v>69</v>
      </c>
      <c r="M48" s="174">
        <f>+IF(L48="si",M44*5%,0)</f>
        <v>0</v>
      </c>
      <c r="N48" s="44" t="s">
        <v>69</v>
      </c>
      <c r="O48" s="174">
        <f>+IF(N48="si",O44*5%,0)</f>
        <v>0</v>
      </c>
      <c r="P48" s="44" t="s">
        <v>69</v>
      </c>
      <c r="Q48" s="174">
        <f>+IF(P48="si",Q44*5%,0)</f>
        <v>0</v>
      </c>
      <c r="R48" s="44" t="s">
        <v>69</v>
      </c>
      <c r="S48" s="174">
        <f>+IF(R48="si",S44*5%,0)</f>
        <v>0</v>
      </c>
      <c r="T48" s="44" t="s">
        <v>69</v>
      </c>
      <c r="U48" s="98">
        <f>+IF(T48="si",U44*5%,0)</f>
        <v>0</v>
      </c>
      <c r="V48" s="175" t="s">
        <v>69</v>
      </c>
      <c r="W48" s="174">
        <f>+IF(V48="si",W44*5%,0)</f>
        <v>0</v>
      </c>
      <c r="X48" s="44" t="s">
        <v>69</v>
      </c>
      <c r="Y48" s="174">
        <f>+IF(X48="si",Y44*5%,0)</f>
        <v>0</v>
      </c>
      <c r="Z48" s="44" t="s">
        <v>69</v>
      </c>
      <c r="AA48" s="174">
        <f>+IF(Z48="si",AA44*5%,0)</f>
        <v>0</v>
      </c>
      <c r="AB48" s="44" t="s">
        <v>69</v>
      </c>
      <c r="AC48" s="174">
        <f>+IF(AB48="si",AC44*5%,0)</f>
        <v>0</v>
      </c>
      <c r="AD48" s="44" t="s">
        <v>69</v>
      </c>
      <c r="AE48" s="174">
        <f>+IF(AD48="si",AE44*5%,0)</f>
        <v>0</v>
      </c>
      <c r="AF48" s="44" t="s">
        <v>69</v>
      </c>
      <c r="AG48" s="174">
        <f>+IF(AF48="si",AG44*5%,0)</f>
        <v>0</v>
      </c>
      <c r="AH48" s="44" t="s">
        <v>69</v>
      </c>
      <c r="AI48" s="174">
        <f>+IF(AH48="si",AI44*5%,0)</f>
        <v>0</v>
      </c>
    </row>
    <row r="49" spans="1:365" s="33" customFormat="1" ht="15.75" hidden="1" thickBot="1" x14ac:dyDescent="0.3">
      <c r="A49" s="565" t="s">
        <v>99</v>
      </c>
      <c r="B49" s="566"/>
      <c r="C49" s="566"/>
      <c r="D49" s="566"/>
      <c r="E49" s="566"/>
      <c r="F49" s="566"/>
      <c r="G49" s="566"/>
      <c r="H49" s="566"/>
      <c r="I49" s="566"/>
      <c r="J49" s="566"/>
      <c r="K49" s="234">
        <f>SUM(K44:K48)</f>
        <v>0</v>
      </c>
      <c r="L49" s="178"/>
      <c r="M49" s="183">
        <f>SUM(M44:M48)</f>
        <v>0</v>
      </c>
      <c r="N49" s="156"/>
      <c r="O49" s="183">
        <f>SUM(O44:O48)</f>
        <v>0</v>
      </c>
      <c r="P49" s="156"/>
      <c r="Q49" s="183">
        <f>SUM(Q44:Q48)</f>
        <v>0</v>
      </c>
      <c r="R49" s="156"/>
      <c r="S49" s="183">
        <f>SUM(S44:S48)</f>
        <v>0</v>
      </c>
      <c r="T49" s="156"/>
      <c r="U49" s="128">
        <f>SUM(U44:U48)</f>
        <v>0</v>
      </c>
      <c r="V49" s="178"/>
      <c r="W49" s="183">
        <f>SUM(W44:W48)</f>
        <v>0</v>
      </c>
      <c r="X49" s="156"/>
      <c r="Y49" s="183">
        <f>SUM(Y44:Y48)</f>
        <v>0</v>
      </c>
      <c r="Z49" s="156"/>
      <c r="AA49" s="183">
        <f>SUM(AA44:AA48)</f>
        <v>0</v>
      </c>
      <c r="AB49" s="156"/>
      <c r="AC49" s="183">
        <f>SUM(AC44:AC48)</f>
        <v>0</v>
      </c>
      <c r="AD49" s="156"/>
      <c r="AE49" s="183">
        <f>SUM(AE44:AE48)</f>
        <v>0</v>
      </c>
      <c r="AF49" s="156"/>
      <c r="AG49" s="183">
        <f>SUM(AG44:AG48)</f>
        <v>0</v>
      </c>
      <c r="AH49" s="156"/>
      <c r="AI49" s="183">
        <f>SUM(AI44:AI48)</f>
        <v>0</v>
      </c>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c r="KJ49" s="48"/>
      <c r="KK49" s="48"/>
      <c r="KL49" s="48"/>
      <c r="KM49" s="48"/>
      <c r="KN49" s="48"/>
      <c r="KO49" s="48"/>
      <c r="KP49" s="48"/>
      <c r="KQ49" s="48"/>
      <c r="KR49" s="48"/>
      <c r="KS49" s="48"/>
      <c r="KT49" s="48"/>
      <c r="KU49" s="48"/>
      <c r="KV49" s="48"/>
      <c r="KW49" s="48"/>
      <c r="KX49" s="48"/>
      <c r="KY49" s="48"/>
      <c r="KZ49" s="48"/>
      <c r="LA49" s="48"/>
      <c r="LB49" s="48"/>
      <c r="LC49" s="48"/>
      <c r="LD49" s="48"/>
      <c r="LE49" s="48"/>
      <c r="LF49" s="48"/>
      <c r="LG49" s="48"/>
      <c r="LH49" s="48"/>
      <c r="LI49" s="48"/>
      <c r="LJ49" s="48"/>
      <c r="LK49" s="48"/>
      <c r="LL49" s="48"/>
      <c r="LM49" s="48"/>
      <c r="LN49" s="48"/>
      <c r="LO49" s="48"/>
      <c r="LP49" s="48"/>
      <c r="LQ49" s="48"/>
      <c r="LR49" s="48"/>
      <c r="LS49" s="48"/>
      <c r="LT49" s="48"/>
      <c r="LU49" s="48"/>
      <c r="LV49" s="48"/>
      <c r="LW49" s="48"/>
      <c r="LX49" s="48"/>
      <c r="LY49" s="48"/>
      <c r="LZ49" s="48"/>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row>
    <row r="50" spans="1:365" s="8" customFormat="1" ht="15.75" hidden="1" thickBot="1" x14ac:dyDescent="0.3">
      <c r="A50" s="535" t="s">
        <v>5</v>
      </c>
      <c r="B50" s="535"/>
      <c r="C50" s="535"/>
      <c r="D50" s="535"/>
      <c r="E50" s="535"/>
      <c r="F50" s="535"/>
      <c r="G50" s="535"/>
      <c r="H50" s="535"/>
      <c r="I50" s="535"/>
      <c r="J50" s="535"/>
      <c r="K50" s="153">
        <f>+K34+K42+K49</f>
        <v>2980359757.947</v>
      </c>
      <c r="L50" s="377"/>
      <c r="M50" s="377">
        <f>+M21</f>
        <v>1129405851.0900002</v>
      </c>
      <c r="N50" s="377"/>
      <c r="O50" s="377">
        <f>+O21</f>
        <v>0</v>
      </c>
      <c r="P50" s="153"/>
      <c r="Q50" s="153">
        <f t="shared" ref="Q50:AI50" si="1">+$K$50*Q25</f>
        <v>3280706208.3052211</v>
      </c>
      <c r="R50" s="153"/>
      <c r="S50" s="153">
        <f t="shared" si="1"/>
        <v>3385523062.0778403</v>
      </c>
      <c r="T50" s="153"/>
      <c r="U50" s="153">
        <f t="shared" si="1"/>
        <v>3492498503.2878389</v>
      </c>
      <c r="V50" s="153"/>
      <c r="W50" s="153">
        <f t="shared" si="1"/>
        <v>3601823244.623189</v>
      </c>
      <c r="X50" s="153"/>
      <c r="Y50" s="153">
        <f t="shared" si="1"/>
        <v>3712895816.6069603</v>
      </c>
      <c r="Z50" s="153"/>
      <c r="AA50" s="153">
        <f t="shared" si="1"/>
        <v>3825595717.8888578</v>
      </c>
      <c r="AB50" s="153"/>
      <c r="AC50" s="153">
        <f t="shared" si="1"/>
        <v>3941359595.4241772</v>
      </c>
      <c r="AD50" s="153"/>
      <c r="AE50" s="153">
        <f t="shared" si="1"/>
        <v>4062712879.8791132</v>
      </c>
      <c r="AF50" s="153"/>
      <c r="AG50" s="153">
        <f t="shared" si="1"/>
        <v>4185453225.6528335</v>
      </c>
      <c r="AH50" s="153"/>
      <c r="AI50" s="153">
        <f t="shared" si="1"/>
        <v>4313120542.6985474</v>
      </c>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E50" s="46"/>
      <c r="KF50" s="46"/>
      <c r="KG50" s="46"/>
      <c r="KH50" s="46"/>
      <c r="KI50" s="46"/>
      <c r="KJ50" s="46"/>
      <c r="KK50" s="46"/>
      <c r="KL50" s="46"/>
      <c r="KM50" s="46"/>
      <c r="KN50" s="46"/>
      <c r="KO50" s="46"/>
      <c r="KP50" s="46"/>
      <c r="KQ50" s="46"/>
      <c r="KR50" s="46"/>
      <c r="KS50" s="46"/>
      <c r="KT50" s="46"/>
      <c r="KU50" s="46"/>
      <c r="KV50" s="46"/>
      <c r="KW50" s="46"/>
      <c r="KX50" s="46"/>
      <c r="KY50" s="46"/>
      <c r="KZ50" s="46"/>
      <c r="LA50" s="46"/>
      <c r="LB50" s="46"/>
      <c r="LC50" s="46"/>
      <c r="LD50" s="46"/>
      <c r="LE50" s="46"/>
      <c r="LF50" s="46"/>
      <c r="LG50" s="46"/>
      <c r="LH50" s="46"/>
      <c r="LI50" s="46"/>
      <c r="LJ50" s="46"/>
      <c r="LK50" s="46"/>
      <c r="LL50" s="46"/>
      <c r="LM50" s="46"/>
      <c r="LN50" s="46"/>
      <c r="LO50" s="46"/>
      <c r="LP50" s="46"/>
      <c r="LQ50" s="46"/>
      <c r="LR50" s="46"/>
      <c r="LS50" s="46"/>
      <c r="LT50" s="46"/>
      <c r="LU50" s="46"/>
      <c r="LV50" s="46"/>
      <c r="LW50" s="46"/>
      <c r="LX50" s="46"/>
      <c r="LY50" s="46"/>
      <c r="LZ50" s="46"/>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row>
    <row r="51" spans="1:365" s="37" customFormat="1" ht="15.75" thickBot="1" x14ac:dyDescent="0.3">
      <c r="A51" s="534" t="s">
        <v>5</v>
      </c>
      <c r="B51" s="534"/>
      <c r="C51" s="534"/>
      <c r="D51" s="534"/>
      <c r="E51" s="534"/>
      <c r="F51" s="534"/>
      <c r="G51" s="534"/>
      <c r="H51" s="534"/>
      <c r="I51" s="534"/>
      <c r="J51" s="534"/>
      <c r="K51" s="377">
        <f>+K12+K20+K34</f>
        <v>4109765609.0370002</v>
      </c>
      <c r="L51" s="377"/>
      <c r="M51" s="377">
        <f>+M12+M20+M34</f>
        <v>1129405851.0900002</v>
      </c>
      <c r="N51" s="377">
        <f t="shared" ref="N51:AI51" si="2">+N12+N20+N34</f>
        <v>0</v>
      </c>
      <c r="O51" s="377">
        <f t="shared" si="2"/>
        <v>0</v>
      </c>
      <c r="P51" s="377">
        <f t="shared" si="2"/>
        <v>0</v>
      </c>
      <c r="Q51" s="377">
        <f t="shared" si="2"/>
        <v>89473805.681051478</v>
      </c>
      <c r="R51" s="377">
        <f t="shared" si="2"/>
        <v>0</v>
      </c>
      <c r="S51" s="377">
        <f t="shared" si="2"/>
        <v>307774823.8252582</v>
      </c>
      <c r="T51" s="377">
        <f t="shared" si="2"/>
        <v>0</v>
      </c>
      <c r="U51" s="377">
        <f t="shared" si="2"/>
        <v>317499863.93525809</v>
      </c>
      <c r="V51" s="377">
        <f t="shared" si="2"/>
        <v>0</v>
      </c>
      <c r="W51" s="377">
        <f t="shared" si="2"/>
        <v>327438476.78392625</v>
      </c>
      <c r="X51" s="377">
        <f t="shared" si="2"/>
        <v>0</v>
      </c>
      <c r="Y51" s="377">
        <f t="shared" si="2"/>
        <v>337535983.32790548</v>
      </c>
      <c r="Z51" s="377">
        <f t="shared" si="2"/>
        <v>0</v>
      </c>
      <c r="AA51" s="377">
        <f t="shared" si="2"/>
        <v>347781428.89898705</v>
      </c>
      <c r="AB51" s="377">
        <f t="shared" si="2"/>
        <v>0</v>
      </c>
      <c r="AC51" s="377">
        <f t="shared" si="2"/>
        <v>716610835.53166866</v>
      </c>
      <c r="AD51" s="377">
        <f t="shared" si="2"/>
        <v>0</v>
      </c>
      <c r="AE51" s="377">
        <f t="shared" si="2"/>
        <v>738675069.06892967</v>
      </c>
      <c r="AF51" s="377">
        <f t="shared" si="2"/>
        <v>0</v>
      </c>
      <c r="AG51" s="377">
        <f t="shared" si="2"/>
        <v>760991495.57324255</v>
      </c>
      <c r="AH51" s="377">
        <f t="shared" si="2"/>
        <v>0</v>
      </c>
      <c r="AI51" s="377">
        <f t="shared" si="2"/>
        <v>784203735.03609955</v>
      </c>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c r="KH51" s="48"/>
      <c r="KI51" s="48"/>
      <c r="KJ51" s="48"/>
      <c r="KK51" s="48"/>
      <c r="KL51" s="48"/>
      <c r="KM51" s="48"/>
      <c r="KN51" s="48"/>
      <c r="KO51" s="48"/>
      <c r="KP51" s="48"/>
      <c r="KQ51" s="48"/>
      <c r="KR51" s="48"/>
      <c r="KS51" s="48"/>
      <c r="KT51" s="48"/>
      <c r="KU51" s="48"/>
      <c r="KV51" s="48"/>
      <c r="KW51" s="48"/>
      <c r="KX51" s="48"/>
      <c r="KY51" s="48"/>
      <c r="KZ51" s="48"/>
      <c r="LA51" s="48"/>
      <c r="LB51" s="48"/>
      <c r="LC51" s="48"/>
      <c r="LD51" s="48"/>
      <c r="LE51" s="48"/>
      <c r="LF51" s="48"/>
      <c r="LG51" s="48"/>
      <c r="LH51" s="48"/>
      <c r="LI51" s="48"/>
      <c r="LJ51" s="48"/>
      <c r="LK51" s="48"/>
      <c r="LL51" s="48"/>
      <c r="LM51" s="48"/>
      <c r="LN51" s="48"/>
      <c r="LO51" s="48"/>
      <c r="LP51" s="48"/>
      <c r="LQ51" s="48"/>
      <c r="LR51" s="48"/>
      <c r="LS51" s="48"/>
      <c r="LT51" s="48"/>
      <c r="LU51" s="48"/>
      <c r="LV51" s="48"/>
      <c r="LW51" s="48"/>
      <c r="LX51" s="48"/>
      <c r="LY51" s="48"/>
      <c r="LZ51" s="48"/>
      <c r="MA51" s="48"/>
      <c r="MB51" s="48"/>
      <c r="MC51" s="48"/>
      <c r="MD51" s="48"/>
      <c r="ME51" s="48"/>
      <c r="MF51" s="48"/>
      <c r="MG51" s="48"/>
      <c r="MH51" s="48"/>
      <c r="MI51" s="48"/>
      <c r="MJ51" s="48"/>
      <c r="MK51" s="48"/>
      <c r="ML51" s="48"/>
      <c r="MM51" s="48"/>
      <c r="MN51" s="48"/>
      <c r="MO51" s="48"/>
      <c r="MP51" s="48"/>
      <c r="MQ51" s="48"/>
      <c r="MR51" s="48"/>
      <c r="MS51" s="48"/>
      <c r="MT51" s="48"/>
      <c r="MU51" s="48"/>
      <c r="MV51" s="48"/>
      <c r="MW51" s="48"/>
      <c r="MX51" s="48"/>
      <c r="MY51" s="48"/>
      <c r="MZ51" s="48"/>
      <c r="NA51" s="48"/>
    </row>
    <row r="52" spans="1:365" s="46" customFormat="1" x14ac:dyDescent="0.25"/>
    <row r="53" spans="1:365" s="46" customFormat="1" x14ac:dyDescent="0.25"/>
    <row r="54" spans="1:365" s="46" customFormat="1" x14ac:dyDescent="0.25"/>
    <row r="55" spans="1:365" s="46" customFormat="1" x14ac:dyDescent="0.25"/>
    <row r="56" spans="1:365" s="46" customFormat="1" x14ac:dyDescent="0.25"/>
    <row r="57" spans="1:365" s="46" customFormat="1" x14ac:dyDescent="0.25"/>
    <row r="58" spans="1:365" s="46" customFormat="1" x14ac:dyDescent="0.25"/>
    <row r="59" spans="1:365" s="46" customFormat="1" x14ac:dyDescent="0.25"/>
    <row r="60" spans="1:365" s="46" customFormat="1" x14ac:dyDescent="0.25"/>
    <row r="61" spans="1:365" s="46" customFormat="1" x14ac:dyDescent="0.25"/>
    <row r="62" spans="1:365" s="46" customFormat="1" x14ac:dyDescent="0.25"/>
    <row r="63" spans="1:365" s="46" customFormat="1" x14ac:dyDescent="0.25"/>
    <row r="64" spans="1:365"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row r="100" s="46" customFormat="1" x14ac:dyDescent="0.25"/>
    <row r="101" s="46" customFormat="1" x14ac:dyDescent="0.25"/>
    <row r="102" s="46" customFormat="1" x14ac:dyDescent="0.25"/>
    <row r="103" s="46" customFormat="1" x14ac:dyDescent="0.25"/>
    <row r="104" s="46" customFormat="1" x14ac:dyDescent="0.25"/>
    <row r="105" s="46" customFormat="1" x14ac:dyDescent="0.25"/>
    <row r="106" s="46" customFormat="1" x14ac:dyDescent="0.25"/>
    <row r="107" s="46" customFormat="1" x14ac:dyDescent="0.25"/>
    <row r="108" s="46" customFormat="1" x14ac:dyDescent="0.25"/>
    <row r="109" s="46" customFormat="1" x14ac:dyDescent="0.25"/>
    <row r="110" s="46" customFormat="1" x14ac:dyDescent="0.25"/>
    <row r="111" s="46" customFormat="1" x14ac:dyDescent="0.25"/>
    <row r="112"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row r="132" s="46" customFormat="1" x14ac:dyDescent="0.25"/>
    <row r="133" s="46" customFormat="1" x14ac:dyDescent="0.25"/>
    <row r="134" s="46" customFormat="1" x14ac:dyDescent="0.25"/>
    <row r="135" s="46" customFormat="1" x14ac:dyDescent="0.25"/>
    <row r="136" s="46" customFormat="1" x14ac:dyDescent="0.25"/>
    <row r="137" s="46" customFormat="1" x14ac:dyDescent="0.25"/>
    <row r="138" s="46" customFormat="1" x14ac:dyDescent="0.25"/>
    <row r="139" s="46" customFormat="1" x14ac:dyDescent="0.25"/>
    <row r="140" s="46" customFormat="1" x14ac:dyDescent="0.25"/>
    <row r="141" s="46" customFormat="1" x14ac:dyDescent="0.25"/>
    <row r="142" s="46" customFormat="1" x14ac:dyDescent="0.25"/>
    <row r="143" s="46" customFormat="1" x14ac:dyDescent="0.25"/>
    <row r="144" s="46" customFormat="1" x14ac:dyDescent="0.25"/>
    <row r="145" s="46" customFormat="1" x14ac:dyDescent="0.25"/>
    <row r="146" s="46" customFormat="1" x14ac:dyDescent="0.25"/>
    <row r="147" s="46" customFormat="1" x14ac:dyDescent="0.25"/>
    <row r="148" s="46" customFormat="1" x14ac:dyDescent="0.25"/>
    <row r="149" s="46" customFormat="1" x14ac:dyDescent="0.25"/>
    <row r="150" s="46" customFormat="1" x14ac:dyDescent="0.25"/>
    <row r="151" s="46" customFormat="1" x14ac:dyDescent="0.25"/>
    <row r="152" s="46" customFormat="1" x14ac:dyDescent="0.25"/>
    <row r="153" s="46" customFormat="1" x14ac:dyDescent="0.25"/>
    <row r="154" s="46" customFormat="1" x14ac:dyDescent="0.25"/>
    <row r="155" s="46" customFormat="1" x14ac:dyDescent="0.25"/>
    <row r="156" s="46" customFormat="1" x14ac:dyDescent="0.25"/>
    <row r="157" s="46" customFormat="1" x14ac:dyDescent="0.25"/>
    <row r="158" s="46" customFormat="1" x14ac:dyDescent="0.25"/>
    <row r="159" s="46" customFormat="1" x14ac:dyDescent="0.25"/>
    <row r="160" s="46" customFormat="1" x14ac:dyDescent="0.25"/>
    <row r="161" s="46" customFormat="1" x14ac:dyDescent="0.25"/>
    <row r="162" s="46" customFormat="1" x14ac:dyDescent="0.25"/>
    <row r="163" s="46" customFormat="1" x14ac:dyDescent="0.25"/>
    <row r="164" s="46" customFormat="1" x14ac:dyDescent="0.25"/>
    <row r="165" s="46" customFormat="1" x14ac:dyDescent="0.25"/>
    <row r="166" s="46" customFormat="1" x14ac:dyDescent="0.25"/>
    <row r="167" s="46" customFormat="1" x14ac:dyDescent="0.25"/>
    <row r="168" s="46" customFormat="1" x14ac:dyDescent="0.25"/>
    <row r="169" s="46" customFormat="1" x14ac:dyDescent="0.25"/>
    <row r="170" s="46" customFormat="1" x14ac:dyDescent="0.25"/>
    <row r="171" s="46" customFormat="1" x14ac:dyDescent="0.25"/>
    <row r="172" s="46" customFormat="1" x14ac:dyDescent="0.25"/>
    <row r="173" s="46" customFormat="1" x14ac:dyDescent="0.25"/>
    <row r="174" s="46" customFormat="1" x14ac:dyDescent="0.25"/>
    <row r="175" s="46" customFormat="1" x14ac:dyDescent="0.25"/>
    <row r="176" s="46" customFormat="1" x14ac:dyDescent="0.25"/>
    <row r="177" s="46" customFormat="1" x14ac:dyDescent="0.25"/>
    <row r="178" s="46" customFormat="1" x14ac:dyDescent="0.25"/>
    <row r="179" s="46" customFormat="1" x14ac:dyDescent="0.25"/>
    <row r="180" s="46" customFormat="1" x14ac:dyDescent="0.25"/>
    <row r="181" s="46" customFormat="1" x14ac:dyDescent="0.25"/>
    <row r="182" s="46" customFormat="1" x14ac:dyDescent="0.25"/>
    <row r="183" s="46" customFormat="1" x14ac:dyDescent="0.25"/>
    <row r="184" s="46" customFormat="1" x14ac:dyDescent="0.25"/>
    <row r="185" s="46" customFormat="1" x14ac:dyDescent="0.25"/>
    <row r="186" s="46" customFormat="1" x14ac:dyDescent="0.25"/>
    <row r="187" s="46" customFormat="1" x14ac:dyDescent="0.25"/>
    <row r="188" s="46" customFormat="1" x14ac:dyDescent="0.25"/>
    <row r="189" s="46" customFormat="1" x14ac:dyDescent="0.25"/>
    <row r="190" s="46" customFormat="1" x14ac:dyDescent="0.25"/>
    <row r="191" s="46" customFormat="1" x14ac:dyDescent="0.25"/>
    <row r="192" s="46" customFormat="1" x14ac:dyDescent="0.25"/>
    <row r="193" s="46" customFormat="1" x14ac:dyDescent="0.25"/>
    <row r="194" s="46" customFormat="1" x14ac:dyDescent="0.25"/>
    <row r="195" s="46" customFormat="1" x14ac:dyDescent="0.25"/>
    <row r="196" s="46" customFormat="1" x14ac:dyDescent="0.25"/>
    <row r="197" s="46" customFormat="1" x14ac:dyDescent="0.25"/>
    <row r="198" s="46" customFormat="1" x14ac:dyDescent="0.25"/>
    <row r="199" s="46" customFormat="1" x14ac:dyDescent="0.25"/>
    <row r="200" s="46" customFormat="1" x14ac:dyDescent="0.25"/>
    <row r="201" s="46" customFormat="1" x14ac:dyDescent="0.25"/>
    <row r="202" s="46" customFormat="1" x14ac:dyDescent="0.25"/>
    <row r="203" s="46" customFormat="1" x14ac:dyDescent="0.25"/>
    <row r="204" s="46" customFormat="1" x14ac:dyDescent="0.25"/>
    <row r="205" s="46" customFormat="1" x14ac:dyDescent="0.25"/>
    <row r="206" s="46" customFormat="1" x14ac:dyDescent="0.25"/>
    <row r="207" s="46" customFormat="1" x14ac:dyDescent="0.25"/>
    <row r="208" s="46" customFormat="1" x14ac:dyDescent="0.25"/>
    <row r="209" s="46" customFormat="1" x14ac:dyDescent="0.25"/>
    <row r="210" s="46" customFormat="1" x14ac:dyDescent="0.25"/>
    <row r="211" s="46" customFormat="1" x14ac:dyDescent="0.25"/>
    <row r="212" s="46" customFormat="1" x14ac:dyDescent="0.25"/>
    <row r="213" s="46" customFormat="1" x14ac:dyDescent="0.25"/>
    <row r="214" s="46" customFormat="1" x14ac:dyDescent="0.25"/>
    <row r="215" s="46" customFormat="1" x14ac:dyDescent="0.25"/>
    <row r="216" s="46" customFormat="1" x14ac:dyDescent="0.25"/>
    <row r="217" s="46" customFormat="1" x14ac:dyDescent="0.25"/>
    <row r="218" s="46" customFormat="1" x14ac:dyDescent="0.25"/>
    <row r="219" s="46" customFormat="1" x14ac:dyDescent="0.25"/>
    <row r="220" s="46" customFormat="1" x14ac:dyDescent="0.25"/>
    <row r="221" s="46" customFormat="1" x14ac:dyDescent="0.25"/>
    <row r="222" s="46" customFormat="1" x14ac:dyDescent="0.25"/>
    <row r="223" s="46" customFormat="1" x14ac:dyDescent="0.25"/>
    <row r="224" s="46" customFormat="1" x14ac:dyDescent="0.25"/>
    <row r="225" s="46" customFormat="1" x14ac:dyDescent="0.25"/>
    <row r="226" s="46" customFormat="1" x14ac:dyDescent="0.25"/>
    <row r="227" s="46" customFormat="1" x14ac:dyDescent="0.25"/>
    <row r="228" s="46" customFormat="1" x14ac:dyDescent="0.25"/>
    <row r="229" s="46" customFormat="1" x14ac:dyDescent="0.25"/>
    <row r="230" s="46" customFormat="1" x14ac:dyDescent="0.25"/>
    <row r="231" s="46" customFormat="1" x14ac:dyDescent="0.25"/>
    <row r="232" s="46" customFormat="1" x14ac:dyDescent="0.25"/>
    <row r="233" s="46" customFormat="1" x14ac:dyDescent="0.25"/>
    <row r="234" s="46" customFormat="1" x14ac:dyDescent="0.25"/>
    <row r="235" s="46" customFormat="1" x14ac:dyDescent="0.25"/>
    <row r="236" s="46" customFormat="1" x14ac:dyDescent="0.25"/>
    <row r="237" s="46" customFormat="1" x14ac:dyDescent="0.25"/>
    <row r="238" s="46" customFormat="1" x14ac:dyDescent="0.25"/>
    <row r="239" s="46" customFormat="1" x14ac:dyDescent="0.25"/>
    <row r="240" s="46" customFormat="1" x14ac:dyDescent="0.25"/>
    <row r="241" s="46" customFormat="1" x14ac:dyDescent="0.25"/>
    <row r="242" s="46" customFormat="1" x14ac:dyDescent="0.25"/>
    <row r="243" s="46" customFormat="1" x14ac:dyDescent="0.25"/>
    <row r="244" s="46" customFormat="1" x14ac:dyDescent="0.25"/>
    <row r="245" s="46" customFormat="1" x14ac:dyDescent="0.25"/>
    <row r="246" s="46" customFormat="1" x14ac:dyDescent="0.25"/>
    <row r="247" s="46" customFormat="1" x14ac:dyDescent="0.25"/>
    <row r="248" s="46" customFormat="1" x14ac:dyDescent="0.25"/>
    <row r="249" s="46" customFormat="1" x14ac:dyDescent="0.25"/>
    <row r="250" s="46" customFormat="1" x14ac:dyDescent="0.25"/>
    <row r="251" s="46" customFormat="1" x14ac:dyDescent="0.25"/>
    <row r="252" s="46" customFormat="1" x14ac:dyDescent="0.25"/>
    <row r="253" s="46" customFormat="1" x14ac:dyDescent="0.25"/>
    <row r="254" s="46" customFormat="1" x14ac:dyDescent="0.25"/>
    <row r="255" s="46" customFormat="1" x14ac:dyDescent="0.25"/>
    <row r="256" s="46" customFormat="1" x14ac:dyDescent="0.25"/>
    <row r="257" s="46" customFormat="1" x14ac:dyDescent="0.25"/>
    <row r="258" s="46" customFormat="1" x14ac:dyDescent="0.25"/>
    <row r="259" s="46" customFormat="1" x14ac:dyDescent="0.25"/>
    <row r="260" s="46" customFormat="1" x14ac:dyDescent="0.25"/>
    <row r="261" s="46" customFormat="1" x14ac:dyDescent="0.25"/>
    <row r="262" s="46" customFormat="1" x14ac:dyDescent="0.25"/>
    <row r="263" s="46" customFormat="1" x14ac:dyDescent="0.25"/>
    <row r="264" s="46" customFormat="1" x14ac:dyDescent="0.25"/>
    <row r="265" s="46" customFormat="1" x14ac:dyDescent="0.25"/>
    <row r="266" s="46" customFormat="1" x14ac:dyDescent="0.25"/>
    <row r="267" s="46" customFormat="1" x14ac:dyDescent="0.25"/>
    <row r="268" s="46" customFormat="1" x14ac:dyDescent="0.25"/>
    <row r="269" s="46" customFormat="1" x14ac:dyDescent="0.25"/>
    <row r="270" s="46" customFormat="1" x14ac:dyDescent="0.25"/>
    <row r="271" s="46" customFormat="1" x14ac:dyDescent="0.25"/>
    <row r="272" s="46" customFormat="1" x14ac:dyDescent="0.25"/>
    <row r="273" s="46" customFormat="1" x14ac:dyDescent="0.25"/>
    <row r="274" s="46" customFormat="1" x14ac:dyDescent="0.25"/>
    <row r="275" s="46" customFormat="1" x14ac:dyDescent="0.25"/>
    <row r="276" s="46" customFormat="1" x14ac:dyDescent="0.25"/>
    <row r="277" s="46" customFormat="1" x14ac:dyDescent="0.25"/>
    <row r="278" s="46" customFormat="1" x14ac:dyDescent="0.25"/>
    <row r="279" s="46" customFormat="1" x14ac:dyDescent="0.25"/>
    <row r="280" s="46" customFormat="1" x14ac:dyDescent="0.25"/>
    <row r="281" s="46" customFormat="1" x14ac:dyDescent="0.25"/>
    <row r="282" s="46" customFormat="1" x14ac:dyDescent="0.25"/>
    <row r="283" s="46" customFormat="1" x14ac:dyDescent="0.25"/>
    <row r="284" s="46" customFormat="1" x14ac:dyDescent="0.25"/>
    <row r="285" s="46" customFormat="1" x14ac:dyDescent="0.25"/>
    <row r="286" s="46" customFormat="1" x14ac:dyDescent="0.25"/>
    <row r="287" s="46" customFormat="1" x14ac:dyDescent="0.25"/>
    <row r="288" s="46" customFormat="1" x14ac:dyDescent="0.25"/>
    <row r="289" s="46" customFormat="1" x14ac:dyDescent="0.25"/>
    <row r="290" s="46" customFormat="1" x14ac:dyDescent="0.25"/>
    <row r="291" s="46" customFormat="1" x14ac:dyDescent="0.25"/>
    <row r="292" s="46" customFormat="1" x14ac:dyDescent="0.25"/>
    <row r="293" s="46" customFormat="1" x14ac:dyDescent="0.25"/>
    <row r="294" s="46" customFormat="1" x14ac:dyDescent="0.25"/>
    <row r="295" s="46" customFormat="1" x14ac:dyDescent="0.25"/>
    <row r="296" s="46" customFormat="1" x14ac:dyDescent="0.25"/>
    <row r="297" s="46" customFormat="1" x14ac:dyDescent="0.25"/>
    <row r="298" s="46" customFormat="1" x14ac:dyDescent="0.25"/>
    <row r="299" s="46" customFormat="1" x14ac:dyDescent="0.25"/>
    <row r="300" s="46" customFormat="1" x14ac:dyDescent="0.25"/>
    <row r="301" s="46" customFormat="1" x14ac:dyDescent="0.25"/>
    <row r="302" s="46" customFormat="1" x14ac:dyDescent="0.25"/>
    <row r="303" s="46" customFormat="1" x14ac:dyDescent="0.25"/>
    <row r="304" s="46" customFormat="1" x14ac:dyDescent="0.25"/>
    <row r="305" s="46" customFormat="1" x14ac:dyDescent="0.25"/>
    <row r="306" s="46" customFormat="1" x14ac:dyDescent="0.25"/>
    <row r="307" s="46" customFormat="1" x14ac:dyDescent="0.25"/>
    <row r="308" s="46" customFormat="1" x14ac:dyDescent="0.25"/>
    <row r="309" s="46" customFormat="1" x14ac:dyDescent="0.25"/>
    <row r="310" s="46" customFormat="1" x14ac:dyDescent="0.25"/>
    <row r="311" s="46" customFormat="1" x14ac:dyDescent="0.25"/>
    <row r="312" s="46" customFormat="1" x14ac:dyDescent="0.25"/>
    <row r="313" s="46" customFormat="1" x14ac:dyDescent="0.25"/>
    <row r="314" s="46" customFormat="1" x14ac:dyDescent="0.25"/>
    <row r="315" s="46" customFormat="1" x14ac:dyDescent="0.25"/>
    <row r="316" s="46" customFormat="1" x14ac:dyDescent="0.25"/>
    <row r="317" s="46" customFormat="1" x14ac:dyDescent="0.25"/>
    <row r="318" s="46" customFormat="1" x14ac:dyDescent="0.25"/>
    <row r="319" s="46" customFormat="1" x14ac:dyDescent="0.25"/>
    <row r="320" s="46" customFormat="1" x14ac:dyDescent="0.25"/>
    <row r="321" s="46" customFormat="1" x14ac:dyDescent="0.25"/>
    <row r="322" s="46" customFormat="1" x14ac:dyDescent="0.25"/>
    <row r="323" s="46" customFormat="1" x14ac:dyDescent="0.25"/>
    <row r="324" s="46" customFormat="1" x14ac:dyDescent="0.25"/>
    <row r="325" s="46" customFormat="1" x14ac:dyDescent="0.25"/>
    <row r="326" s="46" customFormat="1" x14ac:dyDescent="0.25"/>
    <row r="327" s="46" customFormat="1" x14ac:dyDescent="0.25"/>
    <row r="328" s="46" customFormat="1" x14ac:dyDescent="0.25"/>
    <row r="329" s="46" customFormat="1" x14ac:dyDescent="0.25"/>
    <row r="330" s="46" customFormat="1" x14ac:dyDescent="0.25"/>
    <row r="331" s="46" customFormat="1" x14ac:dyDescent="0.25"/>
    <row r="332" s="46" customFormat="1" x14ac:dyDescent="0.25"/>
    <row r="333" s="46" customFormat="1" x14ac:dyDescent="0.25"/>
    <row r="334" s="46" customFormat="1" x14ac:dyDescent="0.25"/>
    <row r="335" s="46" customFormat="1" x14ac:dyDescent="0.25"/>
    <row r="336" s="46" customFormat="1" x14ac:dyDescent="0.25"/>
    <row r="337" s="46" customFormat="1" x14ac:dyDescent="0.25"/>
    <row r="338" s="46" customFormat="1" x14ac:dyDescent="0.25"/>
    <row r="339" s="46" customFormat="1" x14ac:dyDescent="0.25"/>
    <row r="340" s="46" customFormat="1" x14ac:dyDescent="0.25"/>
    <row r="341" s="46" customFormat="1" x14ac:dyDescent="0.25"/>
    <row r="342" s="46" customFormat="1" x14ac:dyDescent="0.25"/>
    <row r="343" s="46" customFormat="1" x14ac:dyDescent="0.25"/>
    <row r="344" s="46" customFormat="1" x14ac:dyDescent="0.25"/>
    <row r="345" s="46" customFormat="1" x14ac:dyDescent="0.25"/>
    <row r="346" s="46" customFormat="1" x14ac:dyDescent="0.25"/>
    <row r="347" s="46" customFormat="1" x14ac:dyDescent="0.25"/>
    <row r="348" s="46" customFormat="1" x14ac:dyDescent="0.25"/>
    <row r="349" s="46" customFormat="1" x14ac:dyDescent="0.25"/>
    <row r="350" s="46" customFormat="1" x14ac:dyDescent="0.25"/>
    <row r="351" s="46" customFormat="1" x14ac:dyDescent="0.25"/>
    <row r="352" s="46" customFormat="1" x14ac:dyDescent="0.25"/>
    <row r="353" s="46" customFormat="1" x14ac:dyDescent="0.25"/>
    <row r="354" s="46" customFormat="1" x14ac:dyDescent="0.25"/>
    <row r="355" s="46" customFormat="1" x14ac:dyDescent="0.25"/>
    <row r="356" s="46" customFormat="1" x14ac:dyDescent="0.25"/>
    <row r="357" s="46" customFormat="1" x14ac:dyDescent="0.25"/>
    <row r="358" s="46" customFormat="1" x14ac:dyDescent="0.25"/>
    <row r="359" s="46" customFormat="1" x14ac:dyDescent="0.25"/>
    <row r="360" s="46" customFormat="1" x14ac:dyDescent="0.25"/>
    <row r="361" s="46" customFormat="1" x14ac:dyDescent="0.25"/>
    <row r="362" s="46" customFormat="1" x14ac:dyDescent="0.25"/>
    <row r="363" s="46" customFormat="1" x14ac:dyDescent="0.25"/>
    <row r="364" s="46" customFormat="1" x14ac:dyDescent="0.25"/>
    <row r="365" s="46" customFormat="1" x14ac:dyDescent="0.25"/>
    <row r="366" s="46" customFormat="1" x14ac:dyDescent="0.25"/>
    <row r="367" s="46" customFormat="1" x14ac:dyDescent="0.25"/>
    <row r="368" s="46" customFormat="1" x14ac:dyDescent="0.25"/>
    <row r="369" s="46" customFormat="1" x14ac:dyDescent="0.25"/>
    <row r="370" s="46" customFormat="1" x14ac:dyDescent="0.25"/>
    <row r="371" s="46" customFormat="1" x14ac:dyDescent="0.25"/>
    <row r="372" s="46" customFormat="1" x14ac:dyDescent="0.25"/>
    <row r="373" s="46" customFormat="1" x14ac:dyDescent="0.25"/>
    <row r="374" s="46" customFormat="1" x14ac:dyDescent="0.25"/>
    <row r="375" s="46" customFormat="1" x14ac:dyDescent="0.25"/>
    <row r="376" s="46" customFormat="1" x14ac:dyDescent="0.25"/>
    <row r="377" s="46" customFormat="1" x14ac:dyDescent="0.25"/>
    <row r="378" s="46" customFormat="1" x14ac:dyDescent="0.25"/>
    <row r="379" s="46" customFormat="1" x14ac:dyDescent="0.25"/>
    <row r="380" s="46" customFormat="1" x14ac:dyDescent="0.25"/>
    <row r="381" s="46" customFormat="1" x14ac:dyDescent="0.25"/>
    <row r="382" s="46" customFormat="1" x14ac:dyDescent="0.25"/>
    <row r="383" s="46" customFormat="1" x14ac:dyDescent="0.25"/>
    <row r="384" s="46" customFormat="1" x14ac:dyDescent="0.25"/>
    <row r="385" s="46" customFormat="1" x14ac:dyDescent="0.25"/>
    <row r="386" s="46" customFormat="1" x14ac:dyDescent="0.25"/>
    <row r="387" s="46" customFormat="1" x14ac:dyDescent="0.25"/>
    <row r="388" s="46" customFormat="1" x14ac:dyDescent="0.25"/>
    <row r="389" s="46" customFormat="1" x14ac:dyDescent="0.25"/>
    <row r="390" s="46" customFormat="1" x14ac:dyDescent="0.25"/>
    <row r="391" s="46" customFormat="1" x14ac:dyDescent="0.25"/>
    <row r="392" s="46" customFormat="1" x14ac:dyDescent="0.25"/>
    <row r="393" s="46" customFormat="1" x14ac:dyDescent="0.25"/>
    <row r="394" s="46" customFormat="1" x14ac:dyDescent="0.25"/>
    <row r="395" s="46" customFormat="1" x14ac:dyDescent="0.25"/>
    <row r="396" s="46" customFormat="1" x14ac:dyDescent="0.25"/>
    <row r="397" s="46" customFormat="1" x14ac:dyDescent="0.25"/>
    <row r="398" s="46" customFormat="1" x14ac:dyDescent="0.25"/>
    <row r="399" s="46" customFormat="1" x14ac:dyDescent="0.25"/>
    <row r="400" s="46" customFormat="1" x14ac:dyDescent="0.25"/>
    <row r="401" s="46" customFormat="1" x14ac:dyDescent="0.25"/>
    <row r="402" s="46" customFormat="1" x14ac:dyDescent="0.25"/>
    <row r="403" s="46" customFormat="1" x14ac:dyDescent="0.25"/>
    <row r="404" s="46" customFormat="1" x14ac:dyDescent="0.25"/>
    <row r="405" s="46" customFormat="1" x14ac:dyDescent="0.25"/>
    <row r="406" s="46" customFormat="1" x14ac:dyDescent="0.25"/>
    <row r="407" s="46" customFormat="1" x14ac:dyDescent="0.25"/>
    <row r="408" s="46" customFormat="1" x14ac:dyDescent="0.25"/>
    <row r="409" s="46" customFormat="1" x14ac:dyDescent="0.25"/>
    <row r="410" s="46" customFormat="1" x14ac:dyDescent="0.25"/>
    <row r="411" s="46" customFormat="1" x14ac:dyDescent="0.25"/>
    <row r="412" s="46" customFormat="1" x14ac:dyDescent="0.25"/>
    <row r="413" s="46" customFormat="1" x14ac:dyDescent="0.25"/>
    <row r="414" s="46" customFormat="1" x14ac:dyDescent="0.25"/>
    <row r="415" s="46" customFormat="1" x14ac:dyDescent="0.25"/>
    <row r="416" s="46" customFormat="1" x14ac:dyDescent="0.25"/>
    <row r="417" s="46" customFormat="1" x14ac:dyDescent="0.25"/>
    <row r="418" s="46" customFormat="1" x14ac:dyDescent="0.25"/>
    <row r="419" s="46" customFormat="1" x14ac:dyDescent="0.25"/>
    <row r="420" s="46" customFormat="1" x14ac:dyDescent="0.25"/>
    <row r="421" s="46" customFormat="1" x14ac:dyDescent="0.25"/>
    <row r="422" s="46" customFormat="1" x14ac:dyDescent="0.25"/>
    <row r="423" s="46" customFormat="1" x14ac:dyDescent="0.25"/>
    <row r="424" s="46" customFormat="1" x14ac:dyDescent="0.25"/>
    <row r="425" s="46" customFormat="1" x14ac:dyDescent="0.25"/>
    <row r="426" s="46" customFormat="1" x14ac:dyDescent="0.25"/>
    <row r="427" s="46" customFormat="1" x14ac:dyDescent="0.25"/>
    <row r="428" s="46" customFormat="1" x14ac:dyDescent="0.25"/>
    <row r="429" s="46" customFormat="1" x14ac:dyDescent="0.25"/>
    <row r="430" s="46" customFormat="1" x14ac:dyDescent="0.25"/>
    <row r="431" s="46" customFormat="1" x14ac:dyDescent="0.25"/>
    <row r="432" s="46" customFormat="1" x14ac:dyDescent="0.25"/>
    <row r="433" s="46" customFormat="1" x14ac:dyDescent="0.25"/>
    <row r="434" s="46" customFormat="1" x14ac:dyDescent="0.25"/>
    <row r="435" s="46" customFormat="1" x14ac:dyDescent="0.25"/>
    <row r="436" s="46" customFormat="1" x14ac:dyDescent="0.25"/>
    <row r="437" s="46" customFormat="1" x14ac:dyDescent="0.25"/>
    <row r="438" s="46" customFormat="1" x14ac:dyDescent="0.25"/>
    <row r="439" s="46" customFormat="1" x14ac:dyDescent="0.25"/>
    <row r="440" s="46" customFormat="1" x14ac:dyDescent="0.25"/>
    <row r="441" s="46" customFormat="1" x14ac:dyDescent="0.25"/>
    <row r="442" s="46" customFormat="1" x14ac:dyDescent="0.25"/>
    <row r="443" s="46" customFormat="1" x14ac:dyDescent="0.25"/>
    <row r="444" s="46" customFormat="1" x14ac:dyDescent="0.25"/>
    <row r="445" s="46" customFormat="1" x14ac:dyDescent="0.25"/>
    <row r="446" s="46" customFormat="1" x14ac:dyDescent="0.25"/>
    <row r="447" s="46" customFormat="1" x14ac:dyDescent="0.25"/>
    <row r="448" s="46" customFormat="1" x14ac:dyDescent="0.25"/>
    <row r="449" s="46" customFormat="1" x14ac:dyDescent="0.25"/>
    <row r="450" s="46" customFormat="1" x14ac:dyDescent="0.25"/>
    <row r="451" s="46" customFormat="1" x14ac:dyDescent="0.25"/>
    <row r="452" s="46" customFormat="1" x14ac:dyDescent="0.25"/>
    <row r="453" s="46" customFormat="1" x14ac:dyDescent="0.25"/>
    <row r="454" s="46" customFormat="1" x14ac:dyDescent="0.25"/>
    <row r="455" s="46" customFormat="1" x14ac:dyDescent="0.25"/>
    <row r="456" s="46" customFormat="1" x14ac:dyDescent="0.25"/>
    <row r="457" s="46" customFormat="1" x14ac:dyDescent="0.25"/>
    <row r="458" s="46" customFormat="1" x14ac:dyDescent="0.25"/>
    <row r="459" s="46" customFormat="1" x14ac:dyDescent="0.25"/>
    <row r="460" s="46" customFormat="1" x14ac:dyDescent="0.25"/>
    <row r="461" s="46" customFormat="1" x14ac:dyDescent="0.25"/>
    <row r="462" s="46" customFormat="1" x14ac:dyDescent="0.25"/>
    <row r="463" s="46" customFormat="1" x14ac:dyDescent="0.25"/>
    <row r="464" s="46" customFormat="1" x14ac:dyDescent="0.25"/>
    <row r="465" s="46" customFormat="1" x14ac:dyDescent="0.25"/>
    <row r="466" s="46" customFormat="1" x14ac:dyDescent="0.25"/>
    <row r="467" s="46" customFormat="1" x14ac:dyDescent="0.25"/>
    <row r="468" s="46" customFormat="1" x14ac:dyDescent="0.25"/>
    <row r="469" s="46" customFormat="1" x14ac:dyDescent="0.25"/>
    <row r="470" s="46" customFormat="1" x14ac:dyDescent="0.25"/>
    <row r="471" s="46" customFormat="1" x14ac:dyDescent="0.25"/>
    <row r="472" s="46" customFormat="1" x14ac:dyDescent="0.25"/>
    <row r="473" s="46" customFormat="1" x14ac:dyDescent="0.25"/>
    <row r="474" s="46" customFormat="1" x14ac:dyDescent="0.25"/>
    <row r="475" s="46" customFormat="1" x14ac:dyDescent="0.25"/>
    <row r="476" s="46" customFormat="1" x14ac:dyDescent="0.25"/>
    <row r="477" s="46" customFormat="1" x14ac:dyDescent="0.25"/>
    <row r="478" s="46" customFormat="1" x14ac:dyDescent="0.25"/>
    <row r="479" s="46" customFormat="1" x14ac:dyDescent="0.25"/>
    <row r="480" s="46" customFormat="1" x14ac:dyDescent="0.25"/>
    <row r="481" s="46" customFormat="1" x14ac:dyDescent="0.25"/>
    <row r="482" s="46" customFormat="1" x14ac:dyDescent="0.25"/>
    <row r="483" s="46" customFormat="1" x14ac:dyDescent="0.25"/>
    <row r="484" s="46" customFormat="1" x14ac:dyDescent="0.25"/>
    <row r="485" s="46" customFormat="1" x14ac:dyDescent="0.25"/>
    <row r="486" s="46" customFormat="1" x14ac:dyDescent="0.25"/>
    <row r="487" s="46" customFormat="1" x14ac:dyDescent="0.25"/>
    <row r="488" s="46" customFormat="1" x14ac:dyDescent="0.25"/>
    <row r="489" s="46" customFormat="1" x14ac:dyDescent="0.25"/>
    <row r="490" s="46" customFormat="1" x14ac:dyDescent="0.25"/>
    <row r="491" s="46" customFormat="1" x14ac:dyDescent="0.25"/>
    <row r="492" s="46" customFormat="1" x14ac:dyDescent="0.25"/>
    <row r="493" s="46" customFormat="1" x14ac:dyDescent="0.25"/>
    <row r="494" s="46" customFormat="1" x14ac:dyDescent="0.25"/>
    <row r="495" s="46" customFormat="1" x14ac:dyDescent="0.25"/>
    <row r="496" s="46" customFormat="1" x14ac:dyDescent="0.25"/>
    <row r="497" s="46" customFormat="1" x14ac:dyDescent="0.25"/>
    <row r="498" s="46" customFormat="1" x14ac:dyDescent="0.25"/>
    <row r="499" s="46" customFormat="1" x14ac:dyDescent="0.25"/>
    <row r="500" s="46" customFormat="1" x14ac:dyDescent="0.25"/>
    <row r="501" s="46" customFormat="1" x14ac:dyDescent="0.25"/>
    <row r="502" s="46" customFormat="1" x14ac:dyDescent="0.25"/>
    <row r="503" s="46" customFormat="1" x14ac:dyDescent="0.25"/>
    <row r="504" s="46" customFormat="1" x14ac:dyDescent="0.25"/>
    <row r="505" s="46" customFormat="1" x14ac:dyDescent="0.25"/>
    <row r="506" s="46" customFormat="1" x14ac:dyDescent="0.25"/>
    <row r="507" s="46" customFormat="1" x14ac:dyDescent="0.25"/>
    <row r="508" s="46" customFormat="1" x14ac:dyDescent="0.25"/>
    <row r="509" s="46" customFormat="1" x14ac:dyDescent="0.25"/>
    <row r="510" s="46" customFormat="1" x14ac:dyDescent="0.25"/>
    <row r="511" s="46" customFormat="1" x14ac:dyDescent="0.25"/>
    <row r="512" s="46" customFormat="1" x14ac:dyDescent="0.25"/>
    <row r="513" s="46" customFormat="1" x14ac:dyDescent="0.25"/>
    <row r="514" s="46" customFormat="1" x14ac:dyDescent="0.25"/>
    <row r="515" s="46" customFormat="1" x14ac:dyDescent="0.25"/>
    <row r="516" s="46" customFormat="1" x14ac:dyDescent="0.25"/>
    <row r="517" s="46" customFormat="1" x14ac:dyDescent="0.25"/>
    <row r="518" s="46" customFormat="1" x14ac:dyDescent="0.25"/>
    <row r="519" s="46" customFormat="1" x14ac:dyDescent="0.25"/>
    <row r="520" s="46" customFormat="1" x14ac:dyDescent="0.25"/>
    <row r="521" s="46" customFormat="1" x14ac:dyDescent="0.25"/>
    <row r="522" s="46" customFormat="1" x14ac:dyDescent="0.25"/>
    <row r="523" s="46" customFormat="1" x14ac:dyDescent="0.25"/>
    <row r="524" s="46" customFormat="1" x14ac:dyDescent="0.25"/>
    <row r="525" s="46" customFormat="1" x14ac:dyDescent="0.25"/>
    <row r="526" s="46" customFormat="1" x14ac:dyDescent="0.25"/>
    <row r="527" s="46" customFormat="1" x14ac:dyDescent="0.25"/>
    <row r="528" s="46" customFormat="1" x14ac:dyDescent="0.25"/>
    <row r="529" s="46" customFormat="1" x14ac:dyDescent="0.25"/>
    <row r="530" s="46" customFormat="1" x14ac:dyDescent="0.25"/>
    <row r="531" s="46" customFormat="1" x14ac:dyDescent="0.25"/>
    <row r="532" s="46" customFormat="1" x14ac:dyDescent="0.25"/>
    <row r="533" s="46" customFormat="1" x14ac:dyDescent="0.25"/>
    <row r="534" s="46" customFormat="1" x14ac:dyDescent="0.25"/>
    <row r="535" s="46" customFormat="1" x14ac:dyDescent="0.25"/>
    <row r="536" s="46" customFormat="1" x14ac:dyDescent="0.25"/>
    <row r="537" s="46" customFormat="1" x14ac:dyDescent="0.25"/>
    <row r="538" s="46" customFormat="1" x14ac:dyDescent="0.25"/>
    <row r="539" s="46" customFormat="1" x14ac:dyDescent="0.25"/>
    <row r="540" s="46" customFormat="1" x14ac:dyDescent="0.25"/>
    <row r="541" s="46" customFormat="1" x14ac:dyDescent="0.25"/>
    <row r="542" s="46" customFormat="1" x14ac:dyDescent="0.25"/>
    <row r="543" s="46" customFormat="1" x14ac:dyDescent="0.25"/>
    <row r="544" s="46" customFormat="1" x14ac:dyDescent="0.25"/>
    <row r="545" s="46" customFormat="1" x14ac:dyDescent="0.25"/>
    <row r="546" s="46" customFormat="1" x14ac:dyDescent="0.25"/>
    <row r="547" s="46" customFormat="1" x14ac:dyDescent="0.25"/>
    <row r="548" s="46" customFormat="1" x14ac:dyDescent="0.25"/>
    <row r="549" s="46" customFormat="1" x14ac:dyDescent="0.25"/>
    <row r="550" s="46" customFormat="1" x14ac:dyDescent="0.25"/>
    <row r="551" s="46" customFormat="1" x14ac:dyDescent="0.25"/>
    <row r="552" s="46" customFormat="1" x14ac:dyDescent="0.25"/>
    <row r="553" s="46" customFormat="1" x14ac:dyDescent="0.25"/>
    <row r="554" s="46" customFormat="1" x14ac:dyDescent="0.25"/>
    <row r="555" s="46" customFormat="1" x14ac:dyDescent="0.25"/>
    <row r="556" s="46" customFormat="1" x14ac:dyDescent="0.25"/>
    <row r="557" s="46" customFormat="1" x14ac:dyDescent="0.25"/>
    <row r="558" s="46" customFormat="1" x14ac:dyDescent="0.25"/>
    <row r="559" s="46" customFormat="1" x14ac:dyDescent="0.25"/>
    <row r="560" s="46" customFormat="1" x14ac:dyDescent="0.25"/>
    <row r="561" s="46" customFormat="1" x14ac:dyDescent="0.25"/>
    <row r="562" s="46" customFormat="1" x14ac:dyDescent="0.25"/>
    <row r="563" s="46" customFormat="1" x14ac:dyDescent="0.25"/>
    <row r="564" s="46" customFormat="1" x14ac:dyDescent="0.25"/>
    <row r="565" s="46" customFormat="1" x14ac:dyDescent="0.25"/>
    <row r="566" s="46" customFormat="1" x14ac:dyDescent="0.25"/>
    <row r="567" s="46" customFormat="1" x14ac:dyDescent="0.25"/>
    <row r="568" s="46" customFormat="1" x14ac:dyDescent="0.25"/>
    <row r="569" s="46" customFormat="1" x14ac:dyDescent="0.25"/>
    <row r="570" s="46" customFormat="1" x14ac:dyDescent="0.25"/>
    <row r="571" s="46" customFormat="1" x14ac:dyDescent="0.25"/>
    <row r="572" s="46" customFormat="1" x14ac:dyDescent="0.25"/>
    <row r="573" s="46" customFormat="1" x14ac:dyDescent="0.25"/>
    <row r="574" s="46" customFormat="1" x14ac:dyDescent="0.25"/>
    <row r="575" s="46" customFormat="1" x14ac:dyDescent="0.25"/>
    <row r="576" s="46" customFormat="1" x14ac:dyDescent="0.25"/>
    <row r="577" s="46" customFormat="1" x14ac:dyDescent="0.25"/>
    <row r="578" s="46" customFormat="1" x14ac:dyDescent="0.25"/>
    <row r="579" s="46" customFormat="1" x14ac:dyDescent="0.25"/>
    <row r="580" s="46" customFormat="1" x14ac:dyDescent="0.25"/>
    <row r="581" s="46" customFormat="1" x14ac:dyDescent="0.25"/>
    <row r="582" s="46" customFormat="1" x14ac:dyDescent="0.25"/>
    <row r="583" s="46" customFormat="1" x14ac:dyDescent="0.25"/>
    <row r="584" s="46" customFormat="1" x14ac:dyDescent="0.25"/>
    <row r="585" s="46" customFormat="1" x14ac:dyDescent="0.25"/>
    <row r="586" s="46" customFormat="1" x14ac:dyDescent="0.25"/>
    <row r="587" s="46" customFormat="1" x14ac:dyDescent="0.25"/>
    <row r="588" s="46" customFormat="1" x14ac:dyDescent="0.25"/>
    <row r="589" s="46" customFormat="1" x14ac:dyDescent="0.25"/>
    <row r="590" s="46" customFormat="1" x14ac:dyDescent="0.25"/>
    <row r="591" s="46" customFormat="1" x14ac:dyDescent="0.25"/>
    <row r="592" s="46" customFormat="1" x14ac:dyDescent="0.25"/>
    <row r="593" s="46" customFormat="1" x14ac:dyDescent="0.25"/>
    <row r="594" s="46" customFormat="1" x14ac:dyDescent="0.25"/>
    <row r="595" s="46" customFormat="1" x14ac:dyDescent="0.25"/>
    <row r="596" s="46" customFormat="1" x14ac:dyDescent="0.25"/>
    <row r="597" s="46" customFormat="1" x14ac:dyDescent="0.25"/>
    <row r="598" s="46" customFormat="1" x14ac:dyDescent="0.25"/>
    <row r="599" s="46" customFormat="1" x14ac:dyDescent="0.25"/>
    <row r="600" s="46" customFormat="1" x14ac:dyDescent="0.25"/>
    <row r="601" s="46" customFormat="1" x14ac:dyDescent="0.25"/>
    <row r="602" s="46" customFormat="1" x14ac:dyDescent="0.25"/>
    <row r="603" s="46" customFormat="1" x14ac:dyDescent="0.25"/>
    <row r="604" s="46" customFormat="1" x14ac:dyDescent="0.25"/>
    <row r="605" s="46" customFormat="1" x14ac:dyDescent="0.25"/>
    <row r="606" s="46" customFormat="1" x14ac:dyDescent="0.25"/>
    <row r="607" s="46" customFormat="1" x14ac:dyDescent="0.25"/>
    <row r="608" s="46" customFormat="1" x14ac:dyDescent="0.25"/>
    <row r="609" s="46" customFormat="1" x14ac:dyDescent="0.25"/>
    <row r="610" s="46" customFormat="1" x14ac:dyDescent="0.25"/>
    <row r="611" s="46" customFormat="1" x14ac:dyDescent="0.25"/>
    <row r="612" s="46" customFormat="1" x14ac:dyDescent="0.25"/>
    <row r="613" s="46" customFormat="1" x14ac:dyDescent="0.25"/>
    <row r="614" s="46" customFormat="1" x14ac:dyDescent="0.25"/>
    <row r="615" s="46" customFormat="1" x14ac:dyDescent="0.25"/>
    <row r="616" s="46" customFormat="1" x14ac:dyDescent="0.25"/>
    <row r="617" s="46" customFormat="1" x14ac:dyDescent="0.25"/>
    <row r="618" s="46" customFormat="1" x14ac:dyDescent="0.25"/>
    <row r="619" s="46" customFormat="1" x14ac:dyDescent="0.25"/>
    <row r="620" s="46" customFormat="1" x14ac:dyDescent="0.25"/>
    <row r="621" s="46" customFormat="1" x14ac:dyDescent="0.25"/>
    <row r="622" s="46" customFormat="1" x14ac:dyDescent="0.25"/>
    <row r="623" s="46" customFormat="1" x14ac:dyDescent="0.25"/>
    <row r="624" s="46" customFormat="1" x14ac:dyDescent="0.25"/>
    <row r="625" s="46" customFormat="1" x14ac:dyDescent="0.25"/>
    <row r="626" s="46" customFormat="1" x14ac:dyDescent="0.25"/>
    <row r="627" s="46" customFormat="1" x14ac:dyDescent="0.25"/>
    <row r="628" s="46" customFormat="1" x14ac:dyDescent="0.25"/>
    <row r="629" s="46" customFormat="1" x14ac:dyDescent="0.25"/>
    <row r="630" s="46" customFormat="1" x14ac:dyDescent="0.25"/>
    <row r="631" s="46" customFormat="1" x14ac:dyDescent="0.25"/>
    <row r="632" s="46" customFormat="1" x14ac:dyDescent="0.25"/>
    <row r="633" s="46" customFormat="1" x14ac:dyDescent="0.25"/>
    <row r="634" s="46" customFormat="1" x14ac:dyDescent="0.25"/>
    <row r="635" s="46" customFormat="1" x14ac:dyDescent="0.25"/>
    <row r="636" s="46" customFormat="1" x14ac:dyDescent="0.25"/>
    <row r="637" s="46" customFormat="1" x14ac:dyDescent="0.25"/>
    <row r="638" s="46" customFormat="1" x14ac:dyDescent="0.25"/>
    <row r="639" s="46" customFormat="1" x14ac:dyDescent="0.25"/>
    <row r="640" s="46" customFormat="1" x14ac:dyDescent="0.25"/>
    <row r="641" s="46" customFormat="1" x14ac:dyDescent="0.25"/>
    <row r="642" s="46" customFormat="1" x14ac:dyDescent="0.25"/>
    <row r="643" s="46" customFormat="1" x14ac:dyDescent="0.25"/>
    <row r="644" s="46" customFormat="1" x14ac:dyDescent="0.25"/>
    <row r="645" s="46" customFormat="1" x14ac:dyDescent="0.25"/>
    <row r="646" s="46" customFormat="1" x14ac:dyDescent="0.25"/>
    <row r="647" s="46" customFormat="1" x14ac:dyDescent="0.25"/>
    <row r="648" s="46" customFormat="1" x14ac:dyDescent="0.25"/>
    <row r="649" s="46" customFormat="1" x14ac:dyDescent="0.25"/>
    <row r="650" s="46" customFormat="1" x14ac:dyDescent="0.25"/>
    <row r="651" s="46" customFormat="1" x14ac:dyDescent="0.25"/>
    <row r="652" s="46" customFormat="1" x14ac:dyDescent="0.25"/>
    <row r="653" s="46" customFormat="1" x14ac:dyDescent="0.25"/>
    <row r="654" s="46" customFormat="1" x14ac:dyDescent="0.25"/>
    <row r="655" s="46" customFormat="1" x14ac:dyDescent="0.25"/>
    <row r="656" s="46" customFormat="1" x14ac:dyDescent="0.25"/>
    <row r="657" s="46" customFormat="1" x14ac:dyDescent="0.25"/>
    <row r="658" s="46" customFormat="1" x14ac:dyDescent="0.25"/>
    <row r="659" s="46" customFormat="1" x14ac:dyDescent="0.25"/>
    <row r="660" s="46" customFormat="1" x14ac:dyDescent="0.25"/>
    <row r="661" s="46" customFormat="1" x14ac:dyDescent="0.25"/>
    <row r="662" s="46" customFormat="1" x14ac:dyDescent="0.25"/>
    <row r="663" s="46" customFormat="1" x14ac:dyDescent="0.25"/>
    <row r="664" s="46" customFormat="1" x14ac:dyDescent="0.25"/>
    <row r="665" s="46" customFormat="1" x14ac:dyDescent="0.25"/>
    <row r="666" s="46" customFormat="1" x14ac:dyDescent="0.25"/>
    <row r="667" s="46" customFormat="1" x14ac:dyDescent="0.25"/>
    <row r="668" s="46" customFormat="1" x14ac:dyDescent="0.25"/>
    <row r="669" s="46" customFormat="1" x14ac:dyDescent="0.25"/>
    <row r="670" s="46" customFormat="1" x14ac:dyDescent="0.25"/>
    <row r="671" s="46" customFormat="1" x14ac:dyDescent="0.25"/>
    <row r="672" s="46" customFormat="1" x14ac:dyDescent="0.25"/>
    <row r="673" s="46" customFormat="1" x14ac:dyDescent="0.25"/>
    <row r="674" s="46" customFormat="1" x14ac:dyDescent="0.25"/>
    <row r="675" s="46" customFormat="1" x14ac:dyDescent="0.25"/>
    <row r="676" s="46" customFormat="1" x14ac:dyDescent="0.25"/>
    <row r="677" s="46" customFormat="1" x14ac:dyDescent="0.25"/>
    <row r="678" s="46" customFormat="1" x14ac:dyDescent="0.25"/>
    <row r="679" s="46" customFormat="1" x14ac:dyDescent="0.25"/>
    <row r="680" s="46" customFormat="1" x14ac:dyDescent="0.25"/>
    <row r="681" s="46" customFormat="1" x14ac:dyDescent="0.25"/>
    <row r="682" s="46" customFormat="1" x14ac:dyDescent="0.25"/>
    <row r="683" s="46" customFormat="1" x14ac:dyDescent="0.25"/>
    <row r="684" s="46" customFormat="1" x14ac:dyDescent="0.25"/>
    <row r="685" s="46" customFormat="1" x14ac:dyDescent="0.25"/>
    <row r="686" s="46" customFormat="1" x14ac:dyDescent="0.25"/>
    <row r="687" s="46" customFormat="1" x14ac:dyDescent="0.25"/>
    <row r="688" s="46" customFormat="1" x14ac:dyDescent="0.25"/>
    <row r="689" s="46" customFormat="1" x14ac:dyDescent="0.25"/>
    <row r="690" s="46" customFormat="1" x14ac:dyDescent="0.25"/>
    <row r="691" s="46" customFormat="1" x14ac:dyDescent="0.25"/>
    <row r="692" s="46" customFormat="1" x14ac:dyDescent="0.25"/>
    <row r="693" s="46" customFormat="1" x14ac:dyDescent="0.25"/>
    <row r="694" s="46" customFormat="1" x14ac:dyDescent="0.25"/>
    <row r="695" s="46" customFormat="1" x14ac:dyDescent="0.25"/>
    <row r="696" s="46" customFormat="1" x14ac:dyDescent="0.25"/>
    <row r="697" s="46" customFormat="1" x14ac:dyDescent="0.25"/>
    <row r="698" s="46" customFormat="1" x14ac:dyDescent="0.25"/>
    <row r="699" s="46" customFormat="1" x14ac:dyDescent="0.25"/>
    <row r="700" s="46" customFormat="1" x14ac:dyDescent="0.25"/>
    <row r="701" s="46" customFormat="1" x14ac:dyDescent="0.25"/>
    <row r="702" s="46" customFormat="1" x14ac:dyDescent="0.25"/>
    <row r="703" s="46" customFormat="1" x14ac:dyDescent="0.25"/>
    <row r="704" s="46" customFormat="1" x14ac:dyDescent="0.25"/>
    <row r="705" s="46" customFormat="1" x14ac:dyDescent="0.25"/>
    <row r="706" s="46" customFormat="1" x14ac:dyDescent="0.25"/>
    <row r="707" s="46" customFormat="1" x14ac:dyDescent="0.25"/>
    <row r="708" s="46" customFormat="1" x14ac:dyDescent="0.25"/>
    <row r="709" s="46" customFormat="1" x14ac:dyDescent="0.25"/>
    <row r="710" s="46" customFormat="1" x14ac:dyDescent="0.25"/>
    <row r="711" s="46" customFormat="1" x14ac:dyDescent="0.25"/>
    <row r="712" s="46" customFormat="1" x14ac:dyDescent="0.25"/>
    <row r="713" s="46" customFormat="1" x14ac:dyDescent="0.25"/>
    <row r="714" s="46" customFormat="1" x14ac:dyDescent="0.25"/>
    <row r="715" s="46" customFormat="1" x14ac:dyDescent="0.25"/>
    <row r="716" s="46" customFormat="1" x14ac:dyDescent="0.25"/>
    <row r="717" s="46" customFormat="1" x14ac:dyDescent="0.25"/>
    <row r="718" s="46" customFormat="1" x14ac:dyDescent="0.25"/>
    <row r="719" s="46" customFormat="1" x14ac:dyDescent="0.25"/>
    <row r="720" s="46" customFormat="1" x14ac:dyDescent="0.25"/>
    <row r="721" s="46" customFormat="1" x14ac:dyDescent="0.25"/>
    <row r="722" s="46" customFormat="1" x14ac:dyDescent="0.25"/>
    <row r="723" s="46" customFormat="1" x14ac:dyDescent="0.25"/>
    <row r="724" s="46" customFormat="1" x14ac:dyDescent="0.25"/>
    <row r="725" s="46" customFormat="1" x14ac:dyDescent="0.25"/>
    <row r="726" s="46" customFormat="1" x14ac:dyDescent="0.25"/>
    <row r="727" s="46" customFormat="1" x14ac:dyDescent="0.25"/>
    <row r="728" s="46" customFormat="1" x14ac:dyDescent="0.25"/>
    <row r="729" s="46" customFormat="1" x14ac:dyDescent="0.25"/>
    <row r="730" s="46" customFormat="1" x14ac:dyDescent="0.25"/>
    <row r="731" s="46" customFormat="1" x14ac:dyDescent="0.25"/>
    <row r="732" s="46" customFormat="1" x14ac:dyDescent="0.25"/>
    <row r="733" s="46" customFormat="1" x14ac:dyDescent="0.25"/>
    <row r="734" s="46" customFormat="1" x14ac:dyDescent="0.25"/>
    <row r="735" s="46" customFormat="1" x14ac:dyDescent="0.25"/>
    <row r="736" s="46" customFormat="1" x14ac:dyDescent="0.25"/>
    <row r="737" s="46" customFormat="1" x14ac:dyDescent="0.25"/>
    <row r="738" s="46" customFormat="1" x14ac:dyDescent="0.25"/>
    <row r="739" s="46" customFormat="1" x14ac:dyDescent="0.25"/>
    <row r="740" s="46" customFormat="1" x14ac:dyDescent="0.25"/>
    <row r="741" s="46" customFormat="1" x14ac:dyDescent="0.25"/>
    <row r="742" s="46" customFormat="1" x14ac:dyDescent="0.25"/>
    <row r="743" s="46" customFormat="1" x14ac:dyDescent="0.25"/>
    <row r="744" s="46" customFormat="1" x14ac:dyDescent="0.25"/>
    <row r="745" s="46" customFormat="1" x14ac:dyDescent="0.25"/>
    <row r="746" s="46" customFormat="1" x14ac:dyDescent="0.25"/>
    <row r="747" s="46" customFormat="1" x14ac:dyDescent="0.25"/>
    <row r="748" s="46" customFormat="1" x14ac:dyDescent="0.25"/>
    <row r="749" s="46" customFormat="1" x14ac:dyDescent="0.25"/>
    <row r="750" s="46" customFormat="1" x14ac:dyDescent="0.25"/>
    <row r="751" s="46" customFormat="1" x14ac:dyDescent="0.25"/>
    <row r="752" s="46" customFormat="1" x14ac:dyDescent="0.25"/>
    <row r="753" s="46" customFormat="1" x14ac:dyDescent="0.25"/>
    <row r="754" s="46" customFormat="1" x14ac:dyDescent="0.25"/>
    <row r="755" s="46" customFormat="1" x14ac:dyDescent="0.25"/>
    <row r="756" s="46" customFormat="1" x14ac:dyDescent="0.25"/>
    <row r="757" s="46" customFormat="1" x14ac:dyDescent="0.25"/>
    <row r="758" s="46" customFormat="1" x14ac:dyDescent="0.25"/>
    <row r="759" s="46" customFormat="1" x14ac:dyDescent="0.25"/>
    <row r="760" s="46" customFormat="1" x14ac:dyDescent="0.25"/>
    <row r="761" s="46" customFormat="1" x14ac:dyDescent="0.25"/>
    <row r="762" s="46" customFormat="1" x14ac:dyDescent="0.25"/>
    <row r="763" s="46" customFormat="1" x14ac:dyDescent="0.25"/>
    <row r="764" s="46" customFormat="1" x14ac:dyDescent="0.25"/>
    <row r="765" s="46" customFormat="1" x14ac:dyDescent="0.25"/>
    <row r="766" s="46" customFormat="1" x14ac:dyDescent="0.25"/>
    <row r="767" s="46" customFormat="1" x14ac:dyDescent="0.25"/>
    <row r="768" s="46" customFormat="1" x14ac:dyDescent="0.25"/>
    <row r="769" s="46" customFormat="1" x14ac:dyDescent="0.25"/>
    <row r="770" s="46" customFormat="1" x14ac:dyDescent="0.25"/>
    <row r="771" s="46" customFormat="1" x14ac:dyDescent="0.25"/>
    <row r="772" s="46" customFormat="1" x14ac:dyDescent="0.25"/>
    <row r="773" s="46" customFormat="1" x14ac:dyDescent="0.25"/>
    <row r="774" s="46" customFormat="1" x14ac:dyDescent="0.25"/>
    <row r="775" s="46" customFormat="1" x14ac:dyDescent="0.25"/>
    <row r="776" s="46" customFormat="1" x14ac:dyDescent="0.25"/>
    <row r="777" s="46" customFormat="1" x14ac:dyDescent="0.25"/>
    <row r="778" s="46" customFormat="1" x14ac:dyDescent="0.25"/>
    <row r="779" s="46" customFormat="1" x14ac:dyDescent="0.25"/>
    <row r="780" s="46" customFormat="1" x14ac:dyDescent="0.25"/>
    <row r="781" s="46" customFormat="1" x14ac:dyDescent="0.25"/>
    <row r="782" s="46" customFormat="1" x14ac:dyDescent="0.25"/>
    <row r="783" s="46" customFormat="1" x14ac:dyDescent="0.25"/>
    <row r="784" s="46" customFormat="1" x14ac:dyDescent="0.25"/>
    <row r="785" s="46" customFormat="1" x14ac:dyDescent="0.25"/>
    <row r="786" s="46" customFormat="1" x14ac:dyDescent="0.25"/>
    <row r="787" s="46" customFormat="1" x14ac:dyDescent="0.25"/>
    <row r="788" s="46" customFormat="1" x14ac:dyDescent="0.25"/>
    <row r="789" s="46" customFormat="1" x14ac:dyDescent="0.25"/>
    <row r="790" s="46" customFormat="1" x14ac:dyDescent="0.25"/>
    <row r="791" s="46" customFormat="1" x14ac:dyDescent="0.25"/>
    <row r="792" s="46" customFormat="1" x14ac:dyDescent="0.25"/>
    <row r="793" s="46" customFormat="1" x14ac:dyDescent="0.25"/>
    <row r="794" s="46" customFormat="1" x14ac:dyDescent="0.25"/>
    <row r="795" s="46" customFormat="1" x14ac:dyDescent="0.25"/>
    <row r="796" s="46" customFormat="1" x14ac:dyDescent="0.25"/>
    <row r="797" s="46" customFormat="1" x14ac:dyDescent="0.25"/>
    <row r="798" s="46" customFormat="1" x14ac:dyDescent="0.25"/>
    <row r="799" s="46" customFormat="1" x14ac:dyDescent="0.25"/>
    <row r="800" s="46" customFormat="1" x14ac:dyDescent="0.25"/>
    <row r="801" s="46" customFormat="1" x14ac:dyDescent="0.25"/>
    <row r="802" s="46" customFormat="1" x14ac:dyDescent="0.25"/>
    <row r="803" s="46" customFormat="1" x14ac:dyDescent="0.25"/>
    <row r="804" s="46" customFormat="1" x14ac:dyDescent="0.25"/>
    <row r="805" s="46" customFormat="1" x14ac:dyDescent="0.25"/>
    <row r="806" s="46" customFormat="1" x14ac:dyDescent="0.25"/>
    <row r="807" s="46" customFormat="1" x14ac:dyDescent="0.25"/>
    <row r="808" s="46" customFormat="1" x14ac:dyDescent="0.25"/>
    <row r="809" s="46" customFormat="1" x14ac:dyDescent="0.25"/>
    <row r="810" s="46" customFormat="1" x14ac:dyDescent="0.25"/>
    <row r="811" s="46" customFormat="1" x14ac:dyDescent="0.25"/>
    <row r="812" s="46" customFormat="1" x14ac:dyDescent="0.25"/>
    <row r="813" s="46" customFormat="1" x14ac:dyDescent="0.25"/>
    <row r="814" s="46" customFormat="1" x14ac:dyDescent="0.25"/>
    <row r="815" s="46" customFormat="1" x14ac:dyDescent="0.25"/>
    <row r="816" s="46" customFormat="1" x14ac:dyDescent="0.25"/>
    <row r="817" s="46" customFormat="1" x14ac:dyDescent="0.25"/>
    <row r="818" s="46" customFormat="1" x14ac:dyDescent="0.25"/>
    <row r="819" s="46" customFormat="1" x14ac:dyDescent="0.25"/>
    <row r="820" s="46" customFormat="1" x14ac:dyDescent="0.25"/>
    <row r="821" s="46" customFormat="1" x14ac:dyDescent="0.25"/>
    <row r="822" s="46" customFormat="1" x14ac:dyDescent="0.25"/>
    <row r="823" s="46" customFormat="1" x14ac:dyDescent="0.25"/>
    <row r="824" s="46" customFormat="1" x14ac:dyDescent="0.25"/>
    <row r="825" s="46" customFormat="1" x14ac:dyDescent="0.25"/>
    <row r="826" s="46" customFormat="1" x14ac:dyDescent="0.25"/>
    <row r="827" s="46" customFormat="1" x14ac:dyDescent="0.25"/>
    <row r="828" s="46" customFormat="1" x14ac:dyDescent="0.25"/>
    <row r="829" s="46" customFormat="1" x14ac:dyDescent="0.25"/>
    <row r="830" s="46" customFormat="1" x14ac:dyDescent="0.25"/>
    <row r="831" s="46" customFormat="1" x14ac:dyDescent="0.25"/>
    <row r="832" s="46" customFormat="1" x14ac:dyDescent="0.25"/>
    <row r="833" s="46" customFormat="1" x14ac:dyDescent="0.25"/>
    <row r="834" s="46" customFormat="1" x14ac:dyDescent="0.25"/>
    <row r="835" s="46" customFormat="1" x14ac:dyDescent="0.25"/>
    <row r="836" s="46" customFormat="1" x14ac:dyDescent="0.25"/>
    <row r="837" s="46" customFormat="1" x14ac:dyDescent="0.25"/>
    <row r="838" s="46" customFormat="1" x14ac:dyDescent="0.25"/>
    <row r="839" s="46" customFormat="1" x14ac:dyDescent="0.25"/>
    <row r="840" s="46" customFormat="1" x14ac:dyDescent="0.25"/>
    <row r="841" s="46" customFormat="1" x14ac:dyDescent="0.25"/>
    <row r="842" s="46" customFormat="1" x14ac:dyDescent="0.25"/>
    <row r="843" s="46" customFormat="1" x14ac:dyDescent="0.25"/>
    <row r="844" s="46" customFormat="1" x14ac:dyDescent="0.25"/>
    <row r="845" s="46" customFormat="1" x14ac:dyDescent="0.25"/>
    <row r="846" s="46" customFormat="1" x14ac:dyDescent="0.25"/>
    <row r="847" s="46" customFormat="1" x14ac:dyDescent="0.25"/>
    <row r="848" s="46" customFormat="1" x14ac:dyDescent="0.25"/>
    <row r="849" s="46" customFormat="1" x14ac:dyDescent="0.25"/>
    <row r="850" s="46" customFormat="1" x14ac:dyDescent="0.25"/>
    <row r="851" s="46" customFormat="1" x14ac:dyDescent="0.25"/>
    <row r="852" s="46" customFormat="1" x14ac:dyDescent="0.25"/>
    <row r="853" s="46" customFormat="1" x14ac:dyDescent="0.25"/>
    <row r="854" s="46" customFormat="1" x14ac:dyDescent="0.25"/>
    <row r="855" s="46" customFormat="1" x14ac:dyDescent="0.25"/>
    <row r="856" s="46" customFormat="1" x14ac:dyDescent="0.25"/>
    <row r="857" s="46" customFormat="1" x14ac:dyDescent="0.25"/>
    <row r="858" s="46" customFormat="1" x14ac:dyDescent="0.25"/>
    <row r="859" s="46" customFormat="1" x14ac:dyDescent="0.25"/>
    <row r="860" s="46" customFormat="1" x14ac:dyDescent="0.25"/>
    <row r="861" s="46" customFormat="1" x14ac:dyDescent="0.25"/>
    <row r="862" s="46" customFormat="1" x14ac:dyDescent="0.25"/>
    <row r="863" s="46" customFormat="1" x14ac:dyDescent="0.25"/>
    <row r="864" s="46" customFormat="1" x14ac:dyDescent="0.25"/>
    <row r="865" s="46" customFormat="1" x14ac:dyDescent="0.25"/>
    <row r="866" s="46" customFormat="1" x14ac:dyDescent="0.25"/>
    <row r="867" s="46" customFormat="1" x14ac:dyDescent="0.25"/>
    <row r="868" s="46" customFormat="1" x14ac:dyDescent="0.25"/>
    <row r="869" s="46" customFormat="1" x14ac:dyDescent="0.25"/>
    <row r="870" s="46" customFormat="1" x14ac:dyDescent="0.25"/>
    <row r="871" s="46" customFormat="1" x14ac:dyDescent="0.25"/>
    <row r="872" s="46" customFormat="1" x14ac:dyDescent="0.25"/>
    <row r="873" s="46" customFormat="1" x14ac:dyDescent="0.25"/>
    <row r="874" s="46" customFormat="1" x14ac:dyDescent="0.25"/>
    <row r="875" s="46" customFormat="1" x14ac:dyDescent="0.25"/>
    <row r="876" s="46" customFormat="1" x14ac:dyDescent="0.25"/>
    <row r="877" s="46" customFormat="1" x14ac:dyDescent="0.25"/>
    <row r="878" s="46" customFormat="1" x14ac:dyDescent="0.25"/>
    <row r="879" s="46" customFormat="1" x14ac:dyDescent="0.25"/>
    <row r="880" s="46" customFormat="1" x14ac:dyDescent="0.25"/>
    <row r="881" s="46" customFormat="1" x14ac:dyDescent="0.25"/>
    <row r="882" s="46" customFormat="1" x14ac:dyDescent="0.25"/>
    <row r="883" s="46" customFormat="1" x14ac:dyDescent="0.25"/>
    <row r="884" s="46" customFormat="1" x14ac:dyDescent="0.25"/>
    <row r="885" s="46" customFormat="1" x14ac:dyDescent="0.25"/>
    <row r="886" s="46" customFormat="1" x14ac:dyDescent="0.25"/>
    <row r="887" s="46" customFormat="1" x14ac:dyDescent="0.25"/>
    <row r="888" s="46" customFormat="1" x14ac:dyDescent="0.25"/>
    <row r="889" s="46" customFormat="1" x14ac:dyDescent="0.25"/>
    <row r="890" s="46" customFormat="1" x14ac:dyDescent="0.25"/>
    <row r="891" s="46" customFormat="1" x14ac:dyDescent="0.25"/>
    <row r="892" s="46" customFormat="1" x14ac:dyDescent="0.25"/>
    <row r="893" s="46" customFormat="1" x14ac:dyDescent="0.25"/>
    <row r="894" s="46" customFormat="1" x14ac:dyDescent="0.25"/>
    <row r="895" s="46" customFormat="1" x14ac:dyDescent="0.25"/>
    <row r="896" s="46" customFormat="1" x14ac:dyDescent="0.25"/>
    <row r="897" s="46" customFormat="1" x14ac:dyDescent="0.25"/>
    <row r="898" s="46" customFormat="1" x14ac:dyDescent="0.25"/>
    <row r="899" s="46" customFormat="1" x14ac:dyDescent="0.25"/>
    <row r="900" s="46" customFormat="1" x14ac:dyDescent="0.25"/>
    <row r="901" s="46" customFormat="1" x14ac:dyDescent="0.25"/>
    <row r="902" s="46" customFormat="1" x14ac:dyDescent="0.25"/>
    <row r="903" s="46" customFormat="1" x14ac:dyDescent="0.25"/>
    <row r="904" s="46" customFormat="1" x14ac:dyDescent="0.25"/>
    <row r="905" s="46" customFormat="1" x14ac:dyDescent="0.25"/>
    <row r="906" s="46" customFormat="1" x14ac:dyDescent="0.25"/>
    <row r="907" s="46" customFormat="1" x14ac:dyDescent="0.25"/>
    <row r="908" s="46" customFormat="1" x14ac:dyDescent="0.25"/>
    <row r="909" s="46" customFormat="1" x14ac:dyDescent="0.25"/>
    <row r="910" s="46" customFormat="1" x14ac:dyDescent="0.25"/>
    <row r="911" s="46" customFormat="1" x14ac:dyDescent="0.25"/>
    <row r="912" s="46" customFormat="1" x14ac:dyDescent="0.25"/>
    <row r="913" s="46" customFormat="1" x14ac:dyDescent="0.25"/>
    <row r="914" s="46" customFormat="1" x14ac:dyDescent="0.25"/>
    <row r="915" s="46" customFormat="1" x14ac:dyDescent="0.25"/>
    <row r="916" s="46" customFormat="1" x14ac:dyDescent="0.25"/>
    <row r="917" s="46" customFormat="1" x14ac:dyDescent="0.25"/>
    <row r="918" s="46" customFormat="1" x14ac:dyDescent="0.25"/>
    <row r="919" s="46" customFormat="1" x14ac:dyDescent="0.25"/>
    <row r="920" s="46" customFormat="1" x14ac:dyDescent="0.25"/>
    <row r="921" s="46" customFormat="1" x14ac:dyDescent="0.25"/>
    <row r="922" s="46" customFormat="1" x14ac:dyDescent="0.25"/>
    <row r="923" s="46" customFormat="1" x14ac:dyDescent="0.25"/>
    <row r="924" s="46" customFormat="1" x14ac:dyDescent="0.25"/>
    <row r="925" s="46" customFormat="1" x14ac:dyDescent="0.25"/>
    <row r="926" s="46" customFormat="1" x14ac:dyDescent="0.25"/>
    <row r="927" s="46" customFormat="1" x14ac:dyDescent="0.25"/>
    <row r="928" s="46" customFormat="1" x14ac:dyDescent="0.25"/>
    <row r="929" s="46" customFormat="1" x14ac:dyDescent="0.25"/>
    <row r="930" s="46" customFormat="1" x14ac:dyDescent="0.25"/>
    <row r="931" s="46" customFormat="1" x14ac:dyDescent="0.25"/>
    <row r="932" s="46" customFormat="1" x14ac:dyDescent="0.25"/>
    <row r="933" s="46" customFormat="1" x14ac:dyDescent="0.25"/>
    <row r="934" s="46" customFormat="1" x14ac:dyDescent="0.25"/>
    <row r="935" s="46" customFormat="1" x14ac:dyDescent="0.25"/>
    <row r="936" s="46" customFormat="1" x14ac:dyDescent="0.25"/>
    <row r="937" s="46" customFormat="1" x14ac:dyDescent="0.25"/>
    <row r="938" s="46" customFormat="1" x14ac:dyDescent="0.25"/>
    <row r="939" s="46" customFormat="1" x14ac:dyDescent="0.25"/>
    <row r="940" s="46" customFormat="1" x14ac:dyDescent="0.25"/>
    <row r="941" s="46" customFormat="1" x14ac:dyDescent="0.25"/>
    <row r="942" s="46" customFormat="1" x14ac:dyDescent="0.25"/>
    <row r="943" s="46" customFormat="1" x14ac:dyDescent="0.25"/>
    <row r="944" s="46" customFormat="1" x14ac:dyDescent="0.25"/>
    <row r="945" s="46" customFormat="1" x14ac:dyDescent="0.25"/>
    <row r="946" s="46" customFormat="1" x14ac:dyDescent="0.25"/>
    <row r="947" s="46" customFormat="1" x14ac:dyDescent="0.25"/>
    <row r="948" s="46" customFormat="1" x14ac:dyDescent="0.25"/>
    <row r="949" s="46" customFormat="1" x14ac:dyDescent="0.25"/>
    <row r="950" s="46" customFormat="1" x14ac:dyDescent="0.25"/>
    <row r="951" s="46" customFormat="1" x14ac:dyDescent="0.25"/>
    <row r="952" s="46" customFormat="1" x14ac:dyDescent="0.25"/>
    <row r="953" s="46" customFormat="1" x14ac:dyDescent="0.25"/>
    <row r="954" s="46" customFormat="1" x14ac:dyDescent="0.25"/>
    <row r="955" s="46" customFormat="1" x14ac:dyDescent="0.25"/>
    <row r="956" s="46" customFormat="1" x14ac:dyDescent="0.25"/>
    <row r="957" s="46" customFormat="1" x14ac:dyDescent="0.25"/>
    <row r="958" s="46" customFormat="1" x14ac:dyDescent="0.25"/>
    <row r="959" s="46" customFormat="1" x14ac:dyDescent="0.25"/>
    <row r="960" s="46" customFormat="1" x14ac:dyDescent="0.25"/>
    <row r="961" s="46" customFormat="1" x14ac:dyDescent="0.25"/>
    <row r="962" s="46" customFormat="1" x14ac:dyDescent="0.25"/>
    <row r="963" s="46" customFormat="1" x14ac:dyDescent="0.25"/>
    <row r="964" s="46" customFormat="1" x14ac:dyDescent="0.25"/>
    <row r="965" s="46" customFormat="1" x14ac:dyDescent="0.25"/>
    <row r="966" s="46" customFormat="1" x14ac:dyDescent="0.25"/>
    <row r="967" s="46" customFormat="1" x14ac:dyDescent="0.25"/>
    <row r="968" s="46" customFormat="1" x14ac:dyDescent="0.25"/>
    <row r="969" s="46" customFormat="1" x14ac:dyDescent="0.25"/>
    <row r="970" s="46" customFormat="1" x14ac:dyDescent="0.25"/>
    <row r="971" s="46" customFormat="1" x14ac:dyDescent="0.25"/>
    <row r="972" s="46" customFormat="1" x14ac:dyDescent="0.25"/>
    <row r="973" s="46" customFormat="1" x14ac:dyDescent="0.25"/>
    <row r="974" s="46" customFormat="1" x14ac:dyDescent="0.25"/>
    <row r="975" s="46" customFormat="1" x14ac:dyDescent="0.25"/>
    <row r="976" s="46" customFormat="1" x14ac:dyDescent="0.25"/>
    <row r="977" s="46" customFormat="1" x14ac:dyDescent="0.25"/>
    <row r="978" s="46" customFormat="1" x14ac:dyDescent="0.25"/>
    <row r="979" s="46" customFormat="1" x14ac:dyDescent="0.25"/>
    <row r="980" s="46" customFormat="1" x14ac:dyDescent="0.25"/>
    <row r="981" s="46" customFormat="1" x14ac:dyDescent="0.25"/>
    <row r="982" s="46" customFormat="1" x14ac:dyDescent="0.25"/>
    <row r="983" s="46" customFormat="1" x14ac:dyDescent="0.25"/>
    <row r="984" s="46" customFormat="1" x14ac:dyDescent="0.25"/>
    <row r="985" s="46" customFormat="1" x14ac:dyDescent="0.25"/>
    <row r="986" s="46" customFormat="1" x14ac:dyDescent="0.25"/>
    <row r="987" s="46" customFormat="1" x14ac:dyDescent="0.25"/>
    <row r="988" s="46" customFormat="1" x14ac:dyDescent="0.25"/>
    <row r="989" s="46" customFormat="1" x14ac:dyDescent="0.25"/>
    <row r="990" s="46" customFormat="1" x14ac:dyDescent="0.25"/>
    <row r="991" s="46" customFormat="1" x14ac:dyDescent="0.25"/>
    <row r="992" s="46" customFormat="1" x14ac:dyDescent="0.25"/>
    <row r="993" s="46" customFormat="1" x14ac:dyDescent="0.25"/>
    <row r="994" s="46" customFormat="1" x14ac:dyDescent="0.25"/>
    <row r="995" s="46" customFormat="1" x14ac:dyDescent="0.25"/>
    <row r="996" s="46" customFormat="1" x14ac:dyDescent="0.25"/>
    <row r="997" s="46" customFormat="1" x14ac:dyDescent="0.25"/>
    <row r="998" s="46" customFormat="1" x14ac:dyDescent="0.25"/>
    <row r="999" s="46" customFormat="1" x14ac:dyDescent="0.25"/>
    <row r="1000" s="46" customFormat="1" x14ac:dyDescent="0.25"/>
    <row r="1001" s="46" customFormat="1" x14ac:dyDescent="0.25"/>
    <row r="1002" s="46" customFormat="1" x14ac:dyDescent="0.25"/>
    <row r="1003" s="46" customFormat="1" x14ac:dyDescent="0.25"/>
    <row r="1004" s="46" customFormat="1" x14ac:dyDescent="0.25"/>
    <row r="1005" s="46" customFormat="1" x14ac:dyDescent="0.25"/>
    <row r="1006" s="46" customFormat="1" x14ac:dyDescent="0.25"/>
    <row r="1007" s="46" customFormat="1" x14ac:dyDescent="0.25"/>
    <row r="1008" s="46" customFormat="1" x14ac:dyDescent="0.25"/>
    <row r="1009" s="46" customFormat="1" x14ac:dyDescent="0.25"/>
    <row r="1010" s="46" customFormat="1" x14ac:dyDescent="0.25"/>
    <row r="1011" s="46" customFormat="1" x14ac:dyDescent="0.25"/>
    <row r="1012" s="46" customFormat="1" x14ac:dyDescent="0.25"/>
    <row r="1013" s="46" customFormat="1" x14ac:dyDescent="0.25"/>
    <row r="1014" s="46" customFormat="1" x14ac:dyDescent="0.25"/>
    <row r="1015" s="46" customFormat="1" x14ac:dyDescent="0.25"/>
    <row r="1016" s="46" customFormat="1" x14ac:dyDescent="0.25"/>
    <row r="1017" s="46" customFormat="1" x14ac:dyDescent="0.25"/>
    <row r="1018" s="46" customFormat="1" x14ac:dyDescent="0.25"/>
    <row r="1019" s="46" customFormat="1" x14ac:dyDescent="0.25"/>
    <row r="1020" s="46" customFormat="1" x14ac:dyDescent="0.25"/>
    <row r="1021" s="46" customFormat="1" x14ac:dyDescent="0.25"/>
    <row r="1022" s="46" customFormat="1" x14ac:dyDescent="0.25"/>
    <row r="1023" s="46" customFormat="1" x14ac:dyDescent="0.25"/>
    <row r="1024" s="46" customFormat="1" x14ac:dyDescent="0.25"/>
    <row r="1025" s="46" customFormat="1" x14ac:dyDescent="0.25"/>
    <row r="1026" s="46" customFormat="1" x14ac:dyDescent="0.25"/>
    <row r="1027" s="46" customFormat="1" x14ac:dyDescent="0.25"/>
    <row r="1028" s="46" customFormat="1" x14ac:dyDescent="0.25"/>
    <row r="1029" s="46" customFormat="1" x14ac:dyDescent="0.25"/>
    <row r="1030" s="46" customFormat="1" x14ac:dyDescent="0.25"/>
    <row r="1031" s="46" customFormat="1" x14ac:dyDescent="0.25"/>
    <row r="1032" s="46" customFormat="1" x14ac:dyDescent="0.25"/>
    <row r="1033" s="46" customFormat="1" x14ac:dyDescent="0.25"/>
    <row r="1034" s="46" customFormat="1" x14ac:dyDescent="0.25"/>
    <row r="1035" s="46" customFormat="1" x14ac:dyDescent="0.25"/>
    <row r="1036" s="46" customFormat="1" x14ac:dyDescent="0.25"/>
    <row r="1037" s="46" customFormat="1" x14ac:dyDescent="0.25"/>
    <row r="1038" s="46" customFormat="1" x14ac:dyDescent="0.25"/>
    <row r="1039" s="46" customFormat="1" x14ac:dyDescent="0.25"/>
    <row r="1040" s="46" customFormat="1" x14ac:dyDescent="0.25"/>
    <row r="1041" s="46" customFormat="1" x14ac:dyDescent="0.25"/>
    <row r="1042" s="46" customFormat="1" x14ac:dyDescent="0.25"/>
    <row r="1043" s="46" customFormat="1" x14ac:dyDescent="0.25"/>
    <row r="1044" s="46" customFormat="1" x14ac:dyDescent="0.25"/>
    <row r="1045" s="46" customFormat="1" x14ac:dyDescent="0.25"/>
    <row r="1046" s="46" customFormat="1" x14ac:dyDescent="0.25"/>
    <row r="1047" s="46" customFormat="1" x14ac:dyDescent="0.25"/>
    <row r="1048" s="46" customFormat="1" x14ac:dyDescent="0.25"/>
    <row r="1049" s="46" customFormat="1" x14ac:dyDescent="0.25"/>
    <row r="1050" s="46" customFormat="1" x14ac:dyDescent="0.25"/>
    <row r="1051" s="46" customFormat="1" x14ac:dyDescent="0.25"/>
    <row r="1052" s="46" customFormat="1" x14ac:dyDescent="0.25"/>
    <row r="1053" s="46" customFormat="1" x14ac:dyDescent="0.25"/>
    <row r="1054" s="46" customFormat="1" x14ac:dyDescent="0.25"/>
    <row r="1055" s="46" customFormat="1" x14ac:dyDescent="0.25"/>
    <row r="1056" s="46" customFormat="1" x14ac:dyDescent="0.25"/>
    <row r="1057" s="46" customFormat="1" x14ac:dyDescent="0.25"/>
    <row r="1058" s="46" customFormat="1" x14ac:dyDescent="0.25"/>
    <row r="1059" s="46" customFormat="1" x14ac:dyDescent="0.25"/>
    <row r="1060" s="46" customFormat="1" x14ac:dyDescent="0.25"/>
    <row r="1061" s="46" customFormat="1" x14ac:dyDescent="0.25"/>
    <row r="1062" s="46" customFormat="1" x14ac:dyDescent="0.25"/>
    <row r="1063" s="46" customFormat="1" x14ac:dyDescent="0.25"/>
    <row r="1064" s="46" customFormat="1" x14ac:dyDescent="0.25"/>
    <row r="1065" s="46" customFormat="1" x14ac:dyDescent="0.25"/>
    <row r="1066" s="46" customFormat="1" x14ac:dyDescent="0.25"/>
    <row r="1067" s="46" customFormat="1" x14ac:dyDescent="0.25"/>
    <row r="1068" s="46" customFormat="1" x14ac:dyDescent="0.25"/>
    <row r="1069" s="46" customFormat="1" x14ac:dyDescent="0.25"/>
    <row r="1070" s="46" customFormat="1" x14ac:dyDescent="0.25"/>
    <row r="1071" s="46" customFormat="1" x14ac:dyDescent="0.25"/>
    <row r="1072" s="46" customFormat="1" x14ac:dyDescent="0.25"/>
    <row r="1073" s="46" customFormat="1" x14ac:dyDescent="0.25"/>
    <row r="1074" s="46" customFormat="1" x14ac:dyDescent="0.25"/>
    <row r="1075" s="46" customFormat="1" x14ac:dyDescent="0.25"/>
    <row r="1076" s="46" customFormat="1" x14ac:dyDescent="0.25"/>
    <row r="1077" s="46" customFormat="1" x14ac:dyDescent="0.25"/>
    <row r="1078" s="46" customFormat="1" x14ac:dyDescent="0.25"/>
    <row r="1079" s="46" customFormat="1" x14ac:dyDescent="0.25"/>
    <row r="1080" s="46" customFormat="1" x14ac:dyDescent="0.25"/>
    <row r="1081" s="46" customFormat="1" x14ac:dyDescent="0.25"/>
    <row r="1082" s="46" customFormat="1" x14ac:dyDescent="0.25"/>
    <row r="1083" s="46" customFormat="1" x14ac:dyDescent="0.25"/>
    <row r="1084" s="46" customFormat="1" x14ac:dyDescent="0.25"/>
    <row r="1085" s="46" customFormat="1" x14ac:dyDescent="0.25"/>
    <row r="1086" s="46" customFormat="1" x14ac:dyDescent="0.25"/>
    <row r="1087" s="46" customFormat="1" x14ac:dyDescent="0.25"/>
    <row r="1088" s="46" customFormat="1" x14ac:dyDescent="0.25"/>
    <row r="1089" s="46" customFormat="1" x14ac:dyDescent="0.25"/>
    <row r="1090" s="46" customFormat="1" x14ac:dyDescent="0.25"/>
    <row r="1091" s="46" customFormat="1" x14ac:dyDescent="0.25"/>
    <row r="1092" s="46" customFormat="1" x14ac:dyDescent="0.25"/>
    <row r="1093" s="46" customFormat="1" x14ac:dyDescent="0.25"/>
    <row r="1094" s="46" customFormat="1" x14ac:dyDescent="0.25"/>
    <row r="1095" s="46" customFormat="1" x14ac:dyDescent="0.25"/>
    <row r="1096" s="46" customFormat="1" x14ac:dyDescent="0.25"/>
    <row r="1097" s="46" customFormat="1" x14ac:dyDescent="0.25"/>
    <row r="1098" s="46" customFormat="1" x14ac:dyDescent="0.25"/>
    <row r="1099" s="46" customFormat="1" x14ac:dyDescent="0.25"/>
    <row r="1100" s="46" customFormat="1" x14ac:dyDescent="0.25"/>
    <row r="1101" s="46" customFormat="1" x14ac:dyDescent="0.25"/>
    <row r="1102" s="46" customFormat="1" x14ac:dyDescent="0.25"/>
    <row r="1103" s="46" customFormat="1" x14ac:dyDescent="0.25"/>
    <row r="1104" s="46" customFormat="1" x14ac:dyDescent="0.25"/>
    <row r="1105" s="46" customFormat="1" x14ac:dyDescent="0.25"/>
    <row r="1106" s="46" customFormat="1" x14ac:dyDescent="0.25"/>
    <row r="1107" s="46" customFormat="1" x14ac:dyDescent="0.25"/>
    <row r="1108" s="46" customFormat="1" x14ac:dyDescent="0.25"/>
    <row r="1109" s="46" customFormat="1" x14ac:dyDescent="0.25"/>
    <row r="1110" s="46" customFormat="1" x14ac:dyDescent="0.25"/>
    <row r="1111" s="46" customFormat="1" x14ac:dyDescent="0.25"/>
    <row r="1112" s="46" customFormat="1" x14ac:dyDescent="0.25"/>
    <row r="1113" s="46" customFormat="1" x14ac:dyDescent="0.25"/>
    <row r="1114" s="46" customFormat="1" x14ac:dyDescent="0.25"/>
    <row r="1115" s="46" customFormat="1" x14ac:dyDescent="0.25"/>
    <row r="1116" s="46" customFormat="1" x14ac:dyDescent="0.25"/>
    <row r="1117" s="46" customFormat="1" x14ac:dyDescent="0.25"/>
    <row r="1118" s="46" customFormat="1" x14ac:dyDescent="0.25"/>
    <row r="1119" s="46" customFormat="1" x14ac:dyDescent="0.25"/>
    <row r="1120" s="46" customFormat="1" x14ac:dyDescent="0.25"/>
    <row r="1121" s="46" customFormat="1" x14ac:dyDescent="0.25"/>
    <row r="1122" s="46" customFormat="1" x14ac:dyDescent="0.25"/>
    <row r="1123" s="46" customFormat="1" x14ac:dyDescent="0.25"/>
    <row r="1124" s="46" customFormat="1" x14ac:dyDescent="0.25"/>
    <row r="1125" s="46" customFormat="1" x14ac:dyDescent="0.25"/>
    <row r="1126" s="46" customFormat="1" x14ac:dyDescent="0.25"/>
    <row r="1127" s="46" customFormat="1" x14ac:dyDescent="0.25"/>
    <row r="1128" s="46" customFormat="1" x14ac:dyDescent="0.25"/>
    <row r="1129" s="46" customFormat="1" x14ac:dyDescent="0.25"/>
    <row r="1130" s="46" customFormat="1" x14ac:dyDescent="0.25"/>
    <row r="1131" s="46" customFormat="1" x14ac:dyDescent="0.25"/>
    <row r="1132" s="46" customFormat="1" x14ac:dyDescent="0.25"/>
    <row r="1133" s="46" customFormat="1" x14ac:dyDescent="0.25"/>
    <row r="1134" s="46" customFormat="1" x14ac:dyDescent="0.25"/>
    <row r="1135" s="46" customFormat="1" x14ac:dyDescent="0.25"/>
    <row r="1136" s="46" customFormat="1" x14ac:dyDescent="0.25"/>
    <row r="1137" s="46" customFormat="1" x14ac:dyDescent="0.25"/>
    <row r="1138" s="46" customFormat="1" x14ac:dyDescent="0.25"/>
    <row r="1139" s="46" customFormat="1" x14ac:dyDescent="0.25"/>
    <row r="1140" s="46" customFormat="1" x14ac:dyDescent="0.25"/>
    <row r="1141" s="46" customFormat="1" x14ac:dyDescent="0.25"/>
    <row r="1142" s="46" customFormat="1" x14ac:dyDescent="0.25"/>
    <row r="1143" s="46" customFormat="1" x14ac:dyDescent="0.25"/>
    <row r="1144" s="46" customFormat="1" x14ac:dyDescent="0.25"/>
    <row r="1145" s="46" customFormat="1" x14ac:dyDescent="0.25"/>
    <row r="1146" s="46" customFormat="1" x14ac:dyDescent="0.25"/>
    <row r="1147" s="46" customFormat="1" x14ac:dyDescent="0.25"/>
    <row r="1148" s="46" customFormat="1" x14ac:dyDescent="0.25"/>
    <row r="1149" s="46" customFormat="1" x14ac:dyDescent="0.25"/>
    <row r="1150" s="46" customFormat="1" x14ac:dyDescent="0.25"/>
    <row r="1151" s="46" customFormat="1" x14ac:dyDescent="0.25"/>
    <row r="1152" s="46" customFormat="1" x14ac:dyDescent="0.25"/>
    <row r="1153" s="46" customFormat="1" x14ac:dyDescent="0.25"/>
    <row r="1154" s="46" customFormat="1" x14ac:dyDescent="0.25"/>
    <row r="1155" s="46" customFormat="1" x14ac:dyDescent="0.25"/>
    <row r="1156" s="46" customFormat="1" x14ac:dyDescent="0.25"/>
    <row r="1157" s="46" customFormat="1" x14ac:dyDescent="0.25"/>
    <row r="1158" s="46" customFormat="1" x14ac:dyDescent="0.25"/>
    <row r="1159" s="46" customFormat="1" x14ac:dyDescent="0.25"/>
    <row r="1160" s="46" customFormat="1" x14ac:dyDescent="0.25"/>
    <row r="1161" s="46" customFormat="1" x14ac:dyDescent="0.25"/>
    <row r="1162" s="46" customFormat="1" x14ac:dyDescent="0.25"/>
    <row r="1163" s="46" customFormat="1" x14ac:dyDescent="0.25"/>
    <row r="1164" s="46" customFormat="1" x14ac:dyDescent="0.25"/>
    <row r="1165" s="46" customFormat="1" x14ac:dyDescent="0.25"/>
    <row r="1166" s="46" customFormat="1" x14ac:dyDescent="0.25"/>
    <row r="1167" s="46" customFormat="1" x14ac:dyDescent="0.25"/>
    <row r="1168" s="46" customFormat="1" x14ac:dyDescent="0.25"/>
    <row r="1169" s="46" customFormat="1" x14ac:dyDescent="0.25"/>
    <row r="1170" s="46" customFormat="1" x14ac:dyDescent="0.25"/>
    <row r="1171" s="46" customFormat="1" x14ac:dyDescent="0.25"/>
    <row r="1172" s="46" customFormat="1" x14ac:dyDescent="0.25"/>
    <row r="1173" s="46" customFormat="1" x14ac:dyDescent="0.25"/>
    <row r="1174" s="46" customFormat="1" x14ac:dyDescent="0.25"/>
    <row r="1175" s="46" customFormat="1" x14ac:dyDescent="0.25"/>
    <row r="1176" s="46" customFormat="1" x14ac:dyDescent="0.25"/>
    <row r="1177" s="46" customFormat="1" x14ac:dyDescent="0.25"/>
    <row r="1178" s="46" customFormat="1" x14ac:dyDescent="0.25"/>
    <row r="1179" s="46" customFormat="1" x14ac:dyDescent="0.25"/>
    <row r="1180" s="46" customFormat="1" x14ac:dyDescent="0.25"/>
    <row r="1181" s="46" customFormat="1" x14ac:dyDescent="0.25"/>
    <row r="1182" s="46" customFormat="1" x14ac:dyDescent="0.25"/>
    <row r="1183" s="46" customFormat="1" x14ac:dyDescent="0.25"/>
    <row r="1184" s="46" customFormat="1" x14ac:dyDescent="0.25"/>
    <row r="1185" s="46" customFormat="1" x14ac:dyDescent="0.25"/>
    <row r="1186" s="46" customFormat="1" x14ac:dyDescent="0.25"/>
    <row r="1187" s="46" customFormat="1" x14ac:dyDescent="0.25"/>
    <row r="1188" s="46" customFormat="1" x14ac:dyDescent="0.25"/>
    <row r="1189" s="46" customFormat="1" x14ac:dyDescent="0.25"/>
    <row r="1190" s="46" customFormat="1" x14ac:dyDescent="0.25"/>
    <row r="1191" s="46" customFormat="1" x14ac:dyDescent="0.25"/>
    <row r="1192" s="46" customFormat="1" x14ac:dyDescent="0.25"/>
    <row r="1193" s="46" customFormat="1" x14ac:dyDescent="0.25"/>
    <row r="1194" s="46" customFormat="1" x14ac:dyDescent="0.25"/>
    <row r="1195" s="46" customFormat="1" x14ac:dyDescent="0.25"/>
    <row r="1196" s="46" customFormat="1" x14ac:dyDescent="0.25"/>
    <row r="1197" s="46" customFormat="1" x14ac:dyDescent="0.25"/>
    <row r="1198" s="46" customFormat="1" x14ac:dyDescent="0.25"/>
    <row r="1199" s="46" customFormat="1" x14ac:dyDescent="0.25"/>
    <row r="1200" s="46" customFormat="1" x14ac:dyDescent="0.25"/>
    <row r="1201" s="46" customFormat="1" x14ac:dyDescent="0.25"/>
    <row r="1202" s="46" customFormat="1" x14ac:dyDescent="0.25"/>
    <row r="1203" s="46" customFormat="1" x14ac:dyDescent="0.25"/>
    <row r="1204" s="46" customFormat="1" x14ac:dyDescent="0.25"/>
    <row r="1205" s="46" customFormat="1" x14ac:dyDescent="0.25"/>
    <row r="1206" s="46" customFormat="1" x14ac:dyDescent="0.25"/>
    <row r="1207" s="46" customFormat="1" x14ac:dyDescent="0.25"/>
    <row r="1208" s="46" customFormat="1" x14ac:dyDescent="0.25"/>
    <row r="1209" s="46" customFormat="1" x14ac:dyDescent="0.25"/>
    <row r="1210" s="46" customFormat="1" x14ac:dyDescent="0.25"/>
    <row r="1211" s="46" customFormat="1" x14ac:dyDescent="0.25"/>
    <row r="1212" s="46" customFormat="1" x14ac:dyDescent="0.25"/>
    <row r="1213" s="46" customFormat="1" x14ac:dyDescent="0.25"/>
    <row r="1214" s="46" customFormat="1" x14ac:dyDescent="0.25"/>
    <row r="1215" s="46" customFormat="1" x14ac:dyDescent="0.25"/>
    <row r="1216" s="46" customFormat="1" x14ac:dyDescent="0.25"/>
    <row r="1217" s="46" customFormat="1" x14ac:dyDescent="0.25"/>
    <row r="1218" s="46" customFormat="1" x14ac:dyDescent="0.25"/>
    <row r="1219" s="46" customFormat="1" x14ac:dyDescent="0.25"/>
    <row r="1220" s="46" customFormat="1" x14ac:dyDescent="0.25"/>
    <row r="1221" s="46" customFormat="1" x14ac:dyDescent="0.25"/>
    <row r="1222" s="46" customFormat="1" x14ac:dyDescent="0.25"/>
    <row r="1223" s="46" customFormat="1" x14ac:dyDescent="0.25"/>
    <row r="1224" s="46" customFormat="1" x14ac:dyDescent="0.25"/>
    <row r="1225" s="46" customFormat="1" x14ac:dyDescent="0.25"/>
    <row r="1226" s="46" customFormat="1" x14ac:dyDescent="0.25"/>
    <row r="1227" s="46" customFormat="1" x14ac:dyDescent="0.25"/>
    <row r="1228" s="46" customFormat="1" x14ac:dyDescent="0.25"/>
    <row r="1229" s="46" customFormat="1" x14ac:dyDescent="0.25"/>
    <row r="1230" s="46" customFormat="1" x14ac:dyDescent="0.25"/>
    <row r="1231" s="46" customFormat="1" x14ac:dyDescent="0.25"/>
    <row r="1232" s="46" customFormat="1" x14ac:dyDescent="0.25"/>
    <row r="1233" s="46" customFormat="1" x14ac:dyDescent="0.25"/>
    <row r="1234" s="46" customFormat="1" x14ac:dyDescent="0.25"/>
    <row r="1235" s="46" customFormat="1" x14ac:dyDescent="0.25"/>
    <row r="1236" s="46" customFormat="1" x14ac:dyDescent="0.25"/>
    <row r="1237" s="46" customFormat="1" x14ac:dyDescent="0.25"/>
    <row r="1238" s="46" customFormat="1" x14ac:dyDescent="0.25"/>
    <row r="1239" s="46" customFormat="1" x14ac:dyDescent="0.25"/>
    <row r="1240" s="46" customFormat="1" x14ac:dyDescent="0.25"/>
    <row r="1241" s="46" customFormat="1" x14ac:dyDescent="0.25"/>
    <row r="1242" s="46" customFormat="1" x14ac:dyDescent="0.25"/>
    <row r="1243" s="46" customFormat="1" x14ac:dyDescent="0.25"/>
    <row r="1244" s="46" customFormat="1" x14ac:dyDescent="0.25"/>
    <row r="1245" s="46" customFormat="1" x14ac:dyDescent="0.25"/>
    <row r="1246" s="46" customFormat="1" x14ac:dyDescent="0.25"/>
    <row r="1247" s="46" customFormat="1" x14ac:dyDescent="0.25"/>
    <row r="1248" s="46" customFormat="1" x14ac:dyDescent="0.25"/>
    <row r="1249" s="46" customFormat="1" x14ac:dyDescent="0.25"/>
    <row r="1250" s="46" customFormat="1" x14ac:dyDescent="0.25"/>
    <row r="1251" s="46" customFormat="1" x14ac:dyDescent="0.25"/>
    <row r="1252" s="46" customFormat="1" x14ac:dyDescent="0.25"/>
    <row r="1253" s="46" customFormat="1" x14ac:dyDescent="0.25"/>
    <row r="1254" s="46" customFormat="1" x14ac:dyDescent="0.25"/>
    <row r="1255" s="46" customFormat="1" x14ac:dyDescent="0.25"/>
    <row r="1256" s="46" customFormat="1" x14ac:dyDescent="0.25"/>
    <row r="1257" s="46" customFormat="1" x14ac:dyDescent="0.25"/>
    <row r="1258" s="46" customFormat="1" x14ac:dyDescent="0.25"/>
    <row r="1259" s="46" customFormat="1" x14ac:dyDescent="0.25"/>
    <row r="1260" s="46" customFormat="1" x14ac:dyDescent="0.25"/>
    <row r="1261" s="46" customFormat="1" x14ac:dyDescent="0.25"/>
    <row r="1262" s="46" customFormat="1" x14ac:dyDescent="0.25"/>
    <row r="1263" s="46" customFormat="1" x14ac:dyDescent="0.25"/>
    <row r="1264" s="46" customFormat="1" x14ac:dyDescent="0.25"/>
    <row r="1265" s="46" customFormat="1" x14ac:dyDescent="0.25"/>
    <row r="1266" s="46" customFormat="1" x14ac:dyDescent="0.25"/>
    <row r="1267" s="46" customFormat="1" x14ac:dyDescent="0.25"/>
    <row r="1268" s="46" customFormat="1" x14ac:dyDescent="0.25"/>
    <row r="1269" s="46" customFormat="1" x14ac:dyDescent="0.25"/>
    <row r="1270" s="46" customFormat="1" x14ac:dyDescent="0.25"/>
    <row r="1271" s="46" customFormat="1" x14ac:dyDescent="0.25"/>
    <row r="1272" s="46" customFormat="1" x14ac:dyDescent="0.25"/>
    <row r="1273" s="46" customFormat="1" x14ac:dyDescent="0.25"/>
    <row r="1274" s="46" customFormat="1" x14ac:dyDescent="0.25"/>
    <row r="1275" s="46" customFormat="1" x14ac:dyDescent="0.25"/>
    <row r="1276" s="46" customFormat="1" x14ac:dyDescent="0.25"/>
    <row r="1277" s="46" customFormat="1" x14ac:dyDescent="0.25"/>
    <row r="1278" s="46" customFormat="1" x14ac:dyDescent="0.25"/>
    <row r="1279" s="46" customFormat="1" x14ac:dyDescent="0.25"/>
    <row r="1280" s="46" customFormat="1" x14ac:dyDescent="0.25"/>
    <row r="1281" s="46" customFormat="1" x14ac:dyDescent="0.25"/>
    <row r="1282" s="46" customFormat="1" x14ac:dyDescent="0.25"/>
    <row r="1283" s="46" customFormat="1" x14ac:dyDescent="0.25"/>
    <row r="1284" s="46" customFormat="1" x14ac:dyDescent="0.25"/>
    <row r="1285" s="46" customFormat="1" x14ac:dyDescent="0.25"/>
    <row r="1286" s="46" customFormat="1" x14ac:dyDescent="0.25"/>
    <row r="1287" s="46" customFormat="1" x14ac:dyDescent="0.25"/>
    <row r="1288" s="46" customFormat="1" x14ac:dyDescent="0.25"/>
    <row r="1289" s="46" customFormat="1" x14ac:dyDescent="0.25"/>
    <row r="1290" s="46" customFormat="1" x14ac:dyDescent="0.25"/>
    <row r="1291" s="46" customFormat="1" x14ac:dyDescent="0.25"/>
    <row r="1292" s="46" customFormat="1" x14ac:dyDescent="0.25"/>
    <row r="1293" s="46" customFormat="1" x14ac:dyDescent="0.25"/>
    <row r="1294" s="46" customFormat="1" x14ac:dyDescent="0.25"/>
    <row r="1295" s="46" customFormat="1" x14ac:dyDescent="0.25"/>
    <row r="1296" s="46" customFormat="1" x14ac:dyDescent="0.25"/>
    <row r="1297" s="46" customFormat="1" x14ac:dyDescent="0.25"/>
    <row r="1298" s="46" customFormat="1" x14ac:dyDescent="0.25"/>
    <row r="1299" s="46" customFormat="1" x14ac:dyDescent="0.25"/>
    <row r="1300" s="46" customFormat="1" x14ac:dyDescent="0.25"/>
    <row r="1301" s="46" customFormat="1" x14ac:dyDescent="0.25"/>
    <row r="1302" s="46" customFormat="1" x14ac:dyDescent="0.25"/>
    <row r="1303" s="46" customFormat="1" x14ac:dyDescent="0.25"/>
    <row r="1304" s="46" customFormat="1" x14ac:dyDescent="0.25"/>
    <row r="1305" s="46" customFormat="1" x14ac:dyDescent="0.25"/>
    <row r="1306" s="46" customFormat="1" x14ac:dyDescent="0.25"/>
    <row r="1307" s="46" customFormat="1" x14ac:dyDescent="0.25"/>
    <row r="1308" s="46" customFormat="1" x14ac:dyDescent="0.25"/>
    <row r="1309" s="46" customFormat="1" x14ac:dyDescent="0.25"/>
    <row r="1310" s="46" customFormat="1" x14ac:dyDescent="0.25"/>
    <row r="1311" s="46" customFormat="1" x14ac:dyDescent="0.25"/>
    <row r="1312" s="46" customFormat="1" x14ac:dyDescent="0.25"/>
    <row r="1313" s="46" customFormat="1" x14ac:dyDescent="0.25"/>
    <row r="1314" s="46" customFormat="1" x14ac:dyDescent="0.25"/>
    <row r="1315" s="46" customFormat="1" x14ac:dyDescent="0.25"/>
    <row r="1316" s="46" customFormat="1" x14ac:dyDescent="0.25"/>
    <row r="1317" s="46" customFormat="1" x14ac:dyDescent="0.25"/>
    <row r="1318" s="46" customFormat="1" x14ac:dyDescent="0.25"/>
    <row r="1319" s="46" customFormat="1" x14ac:dyDescent="0.25"/>
    <row r="1320" s="46" customFormat="1" x14ac:dyDescent="0.25"/>
    <row r="1321" s="46" customFormat="1" x14ac:dyDescent="0.25"/>
    <row r="1322" s="46" customFormat="1" x14ac:dyDescent="0.25"/>
    <row r="1323" s="46" customFormat="1" x14ac:dyDescent="0.25"/>
    <row r="1324" s="46" customFormat="1" x14ac:dyDescent="0.25"/>
    <row r="1325" s="46" customFormat="1" x14ac:dyDescent="0.25"/>
    <row r="1326" s="46" customFormat="1" x14ac:dyDescent="0.25"/>
    <row r="1327" s="46" customFormat="1" x14ac:dyDescent="0.25"/>
    <row r="1328" s="46" customFormat="1" x14ac:dyDescent="0.25"/>
    <row r="1329" s="46" customFormat="1" x14ac:dyDescent="0.25"/>
    <row r="1330" s="46" customFormat="1" x14ac:dyDescent="0.25"/>
    <row r="1331" s="46" customFormat="1" x14ac:dyDescent="0.25"/>
    <row r="1332" s="46" customFormat="1" x14ac:dyDescent="0.25"/>
    <row r="1333" s="46" customFormat="1" x14ac:dyDescent="0.25"/>
    <row r="1334" s="46" customFormat="1" x14ac:dyDescent="0.25"/>
    <row r="1335" s="46" customFormat="1" x14ac:dyDescent="0.25"/>
    <row r="1336" s="46" customFormat="1" x14ac:dyDescent="0.25"/>
    <row r="1337" s="46" customFormat="1" x14ac:dyDescent="0.25"/>
    <row r="1338" s="46" customFormat="1" x14ac:dyDescent="0.25"/>
    <row r="1339" s="46" customFormat="1" x14ac:dyDescent="0.25"/>
    <row r="1340" s="46" customFormat="1" x14ac:dyDescent="0.25"/>
    <row r="1341" s="46" customFormat="1" x14ac:dyDescent="0.25"/>
    <row r="1342" s="46" customFormat="1" x14ac:dyDescent="0.25"/>
    <row r="1343" s="46" customFormat="1" x14ac:dyDescent="0.25"/>
    <row r="1344" s="46" customFormat="1" x14ac:dyDescent="0.25"/>
    <row r="1345" s="46" customFormat="1" x14ac:dyDescent="0.25"/>
    <row r="1346" s="46" customFormat="1" x14ac:dyDescent="0.25"/>
    <row r="1347" s="46" customFormat="1" x14ac:dyDescent="0.25"/>
    <row r="1348" s="46" customFormat="1" x14ac:dyDescent="0.25"/>
    <row r="1349" s="46" customFormat="1" x14ac:dyDescent="0.25"/>
    <row r="1350" s="46" customFormat="1" x14ac:dyDescent="0.25"/>
    <row r="1351" s="46" customFormat="1" x14ac:dyDescent="0.25"/>
    <row r="1352" s="46" customFormat="1" x14ac:dyDescent="0.25"/>
    <row r="1353" s="46" customFormat="1" x14ac:dyDescent="0.25"/>
    <row r="1354" s="46" customFormat="1" x14ac:dyDescent="0.25"/>
    <row r="1355" s="46" customFormat="1" x14ac:dyDescent="0.25"/>
    <row r="1356" s="46" customFormat="1" x14ac:dyDescent="0.25"/>
    <row r="1357" s="46" customFormat="1" x14ac:dyDescent="0.25"/>
    <row r="1358" s="46" customFormat="1" x14ac:dyDescent="0.25"/>
    <row r="1359" s="46" customFormat="1" x14ac:dyDescent="0.25"/>
    <row r="1360" s="46" customFormat="1" x14ac:dyDescent="0.25"/>
    <row r="1361" s="46" customFormat="1" x14ac:dyDescent="0.25"/>
    <row r="1362" s="46" customFormat="1" x14ac:dyDescent="0.25"/>
    <row r="1363" s="46" customFormat="1" x14ac:dyDescent="0.25"/>
    <row r="1364" s="46" customFormat="1" x14ac:dyDescent="0.25"/>
    <row r="1365" s="46" customFormat="1" x14ac:dyDescent="0.25"/>
    <row r="1366" s="46" customFormat="1" x14ac:dyDescent="0.25"/>
    <row r="1367" s="46" customFormat="1" x14ac:dyDescent="0.25"/>
    <row r="1368" s="46" customFormat="1" x14ac:dyDescent="0.25"/>
    <row r="1369" s="46" customFormat="1" x14ac:dyDescent="0.25"/>
    <row r="1370" s="46" customFormat="1" x14ac:dyDescent="0.25"/>
    <row r="1371" s="46" customFormat="1" x14ac:dyDescent="0.25"/>
    <row r="1372" s="46" customFormat="1" x14ac:dyDescent="0.25"/>
    <row r="1373" s="46" customFormat="1" x14ac:dyDescent="0.25"/>
    <row r="1374" s="46" customFormat="1" x14ac:dyDescent="0.25"/>
    <row r="1375" s="46" customFormat="1" x14ac:dyDescent="0.25"/>
    <row r="1376" s="46" customFormat="1" x14ac:dyDescent="0.25"/>
    <row r="1377" s="46" customFormat="1" x14ac:dyDescent="0.25"/>
    <row r="1378" s="46" customFormat="1" x14ac:dyDescent="0.25"/>
    <row r="1379" s="46" customFormat="1" x14ac:dyDescent="0.25"/>
    <row r="1380" s="46" customFormat="1" x14ac:dyDescent="0.25"/>
    <row r="1381" s="46" customFormat="1" x14ac:dyDescent="0.25"/>
    <row r="1382" s="46" customFormat="1" x14ac:dyDescent="0.25"/>
    <row r="1383" s="46" customFormat="1" x14ac:dyDescent="0.25"/>
    <row r="1384" s="46" customFormat="1" x14ac:dyDescent="0.25"/>
    <row r="1385" s="46" customFormat="1" x14ac:dyDescent="0.25"/>
    <row r="1386" s="46" customFormat="1" x14ac:dyDescent="0.25"/>
    <row r="1387" s="46" customFormat="1" x14ac:dyDescent="0.25"/>
    <row r="1388" s="46" customFormat="1" x14ac:dyDescent="0.25"/>
    <row r="1389" s="46" customFormat="1" x14ac:dyDescent="0.25"/>
    <row r="1390" s="46" customFormat="1" x14ac:dyDescent="0.25"/>
    <row r="1391" s="46" customFormat="1" x14ac:dyDescent="0.25"/>
    <row r="1392" s="46" customFormat="1" x14ac:dyDescent="0.25"/>
    <row r="1393" s="46" customFormat="1" x14ac:dyDescent="0.25"/>
    <row r="1394" s="46" customFormat="1" x14ac:dyDescent="0.25"/>
    <row r="1395" s="46" customFormat="1" x14ac:dyDescent="0.25"/>
    <row r="1396" s="46" customFormat="1" x14ac:dyDescent="0.25"/>
    <row r="1397" s="46" customFormat="1" x14ac:dyDescent="0.25"/>
    <row r="1398" s="46" customFormat="1" x14ac:dyDescent="0.25"/>
    <row r="1399" s="46" customFormat="1" x14ac:dyDescent="0.25"/>
    <row r="1400" s="46" customFormat="1" x14ac:dyDescent="0.25"/>
    <row r="1401" s="46" customFormat="1" x14ac:dyDescent="0.25"/>
    <row r="1402" s="46" customFormat="1" x14ac:dyDescent="0.25"/>
    <row r="1403" s="46" customFormat="1" x14ac:dyDescent="0.25"/>
    <row r="1404" s="46" customFormat="1" x14ac:dyDescent="0.25"/>
    <row r="1405" s="46" customFormat="1" x14ac:dyDescent="0.25"/>
    <row r="1406" s="46" customFormat="1" x14ac:dyDescent="0.25"/>
    <row r="1407" s="46" customFormat="1" x14ac:dyDescent="0.25"/>
    <row r="1408" s="46" customFormat="1" x14ac:dyDescent="0.25"/>
    <row r="1409" s="46" customFormat="1" x14ac:dyDescent="0.25"/>
    <row r="1410" s="46" customFormat="1" x14ac:dyDescent="0.25"/>
    <row r="1411" s="46" customFormat="1" x14ac:dyDescent="0.25"/>
    <row r="1412" s="46" customFormat="1" x14ac:dyDescent="0.25"/>
    <row r="1413" s="46" customFormat="1" x14ac:dyDescent="0.25"/>
    <row r="1414" s="46" customFormat="1" x14ac:dyDescent="0.25"/>
    <row r="1415" s="46" customFormat="1" x14ac:dyDescent="0.25"/>
    <row r="1416" s="46" customFormat="1" x14ac:dyDescent="0.25"/>
    <row r="1417" s="46" customFormat="1" x14ac:dyDescent="0.25"/>
    <row r="1418" s="46" customFormat="1" x14ac:dyDescent="0.25"/>
    <row r="1419" s="46" customFormat="1" x14ac:dyDescent="0.25"/>
    <row r="1420" s="46" customFormat="1" x14ac:dyDescent="0.25"/>
    <row r="1421" s="46" customFormat="1" x14ac:dyDescent="0.25"/>
    <row r="1422" s="46" customFormat="1" x14ac:dyDescent="0.25"/>
    <row r="1423" s="46" customFormat="1" x14ac:dyDescent="0.25"/>
    <row r="1424" s="46" customFormat="1" x14ac:dyDescent="0.25"/>
    <row r="1425" s="46" customFormat="1" x14ac:dyDescent="0.25"/>
    <row r="1426" s="46" customFormat="1" x14ac:dyDescent="0.25"/>
    <row r="1427" s="46" customFormat="1" x14ac:dyDescent="0.25"/>
    <row r="1428" s="46" customFormat="1" x14ac:dyDescent="0.25"/>
    <row r="1429" s="46" customFormat="1" x14ac:dyDescent="0.25"/>
    <row r="1430" s="46" customFormat="1" x14ac:dyDescent="0.25"/>
    <row r="1431" s="46" customFormat="1" x14ac:dyDescent="0.25"/>
    <row r="1432" s="46" customFormat="1" x14ac:dyDescent="0.25"/>
    <row r="1433" s="46" customFormat="1" x14ac:dyDescent="0.25"/>
    <row r="1434" s="46" customFormat="1" x14ac:dyDescent="0.25"/>
    <row r="1435" s="46" customFormat="1" x14ac:dyDescent="0.25"/>
    <row r="1436" s="46" customFormat="1" x14ac:dyDescent="0.25"/>
    <row r="1437" s="46" customFormat="1" x14ac:dyDescent="0.25"/>
    <row r="1438" s="46" customFormat="1" x14ac:dyDescent="0.25"/>
    <row r="1439" s="46" customFormat="1" x14ac:dyDescent="0.25"/>
    <row r="1440" s="46" customFormat="1" x14ac:dyDescent="0.25"/>
    <row r="1441" s="46" customFormat="1" x14ac:dyDescent="0.25"/>
    <row r="1442" s="46" customFormat="1" x14ac:dyDescent="0.25"/>
    <row r="1443" s="46" customFormat="1" x14ac:dyDescent="0.25"/>
    <row r="1444" s="46" customFormat="1" x14ac:dyDescent="0.25"/>
    <row r="1445" s="46" customFormat="1" x14ac:dyDescent="0.25"/>
    <row r="1446" s="46" customFormat="1" x14ac:dyDescent="0.25"/>
    <row r="1447" s="46" customFormat="1" x14ac:dyDescent="0.25"/>
    <row r="1448" s="46" customFormat="1" x14ac:dyDescent="0.25"/>
    <row r="1449" s="46" customFormat="1" x14ac:dyDescent="0.25"/>
    <row r="1450" s="46" customFormat="1" x14ac:dyDescent="0.25"/>
    <row r="1451" s="46" customFormat="1" x14ac:dyDescent="0.25"/>
    <row r="1452" s="46" customFormat="1" x14ac:dyDescent="0.25"/>
    <row r="1453" s="46" customFormat="1" x14ac:dyDescent="0.25"/>
    <row r="1454" s="46" customFormat="1" x14ac:dyDescent="0.25"/>
    <row r="1455" s="46" customFormat="1" x14ac:dyDescent="0.25"/>
    <row r="1456" s="46" customFormat="1" x14ac:dyDescent="0.25"/>
    <row r="1457" s="46" customFormat="1" x14ac:dyDescent="0.25"/>
    <row r="1458" s="46" customFormat="1" x14ac:dyDescent="0.25"/>
    <row r="1459" s="46" customFormat="1" x14ac:dyDescent="0.25"/>
    <row r="1460" s="46" customFormat="1" x14ac:dyDescent="0.25"/>
    <row r="1461" s="46" customFormat="1" x14ac:dyDescent="0.25"/>
    <row r="1462" s="46" customFormat="1" x14ac:dyDescent="0.25"/>
    <row r="1463" s="46" customFormat="1" x14ac:dyDescent="0.25"/>
    <row r="1464" s="46" customFormat="1" x14ac:dyDescent="0.25"/>
    <row r="1465" s="46" customFormat="1" x14ac:dyDescent="0.25"/>
    <row r="1466" s="46" customFormat="1" x14ac:dyDescent="0.25"/>
    <row r="1467" s="46" customFormat="1" x14ac:dyDescent="0.25"/>
    <row r="1468" s="46" customFormat="1" x14ac:dyDescent="0.25"/>
    <row r="1469" s="46" customFormat="1" x14ac:dyDescent="0.25"/>
    <row r="1470" s="46" customFormat="1" x14ac:dyDescent="0.25"/>
    <row r="1471" s="46" customFormat="1" x14ac:dyDescent="0.25"/>
    <row r="1472" s="46" customFormat="1" x14ac:dyDescent="0.25"/>
    <row r="1473" s="46" customFormat="1" x14ac:dyDescent="0.25"/>
    <row r="1474" s="46" customFormat="1" x14ac:dyDescent="0.25"/>
    <row r="1475" s="46" customFormat="1" x14ac:dyDescent="0.25"/>
    <row r="1476" s="46" customFormat="1" x14ac:dyDescent="0.25"/>
    <row r="1477" s="46" customFormat="1" x14ac:dyDescent="0.25"/>
    <row r="1478" s="46" customFormat="1" x14ac:dyDescent="0.25"/>
    <row r="1479" s="46" customFormat="1" x14ac:dyDescent="0.25"/>
    <row r="1480" s="46" customFormat="1" x14ac:dyDescent="0.25"/>
    <row r="1481" s="46" customFormat="1" x14ac:dyDescent="0.25"/>
    <row r="1482" s="46" customFormat="1" x14ac:dyDescent="0.25"/>
    <row r="1483" s="46" customFormat="1" x14ac:dyDescent="0.25"/>
    <row r="1484" s="46" customFormat="1" x14ac:dyDescent="0.25"/>
    <row r="1485" s="46" customFormat="1" x14ac:dyDescent="0.25"/>
    <row r="1486" s="46" customFormat="1" x14ac:dyDescent="0.25"/>
    <row r="1487" s="46" customFormat="1" x14ac:dyDescent="0.25"/>
    <row r="1488" s="46" customFormat="1" x14ac:dyDescent="0.25"/>
    <row r="1489" s="46" customFormat="1" x14ac:dyDescent="0.25"/>
    <row r="1490" s="46" customFormat="1" x14ac:dyDescent="0.25"/>
    <row r="1491" s="46" customFormat="1" x14ac:dyDescent="0.25"/>
    <row r="1492" s="46" customFormat="1" x14ac:dyDescent="0.25"/>
    <row r="1493" s="46" customFormat="1" x14ac:dyDescent="0.25"/>
    <row r="1494" s="46" customFormat="1" x14ac:dyDescent="0.25"/>
    <row r="1495" s="46" customFormat="1" x14ac:dyDescent="0.25"/>
    <row r="1496" s="46" customFormat="1" x14ac:dyDescent="0.25"/>
    <row r="1497" s="46" customFormat="1" x14ac:dyDescent="0.25"/>
    <row r="1498" s="46" customFormat="1" x14ac:dyDescent="0.25"/>
    <row r="1499" s="46" customFormat="1" x14ac:dyDescent="0.25"/>
    <row r="1500" s="46" customFormat="1" x14ac:dyDescent="0.25"/>
    <row r="1501" s="46" customFormat="1" x14ac:dyDescent="0.25"/>
    <row r="1502" s="46" customFormat="1" x14ac:dyDescent="0.25"/>
    <row r="1503" s="46" customFormat="1" x14ac:dyDescent="0.25"/>
    <row r="1504" s="46" customFormat="1" x14ac:dyDescent="0.25"/>
    <row r="1505" s="46" customFormat="1" x14ac:dyDescent="0.25"/>
    <row r="1506" s="46" customFormat="1" x14ac:dyDescent="0.25"/>
    <row r="1507" s="46" customFormat="1" x14ac:dyDescent="0.25"/>
    <row r="1508" s="46" customFormat="1" x14ac:dyDescent="0.25"/>
    <row r="1509" s="46" customFormat="1" x14ac:dyDescent="0.25"/>
    <row r="1510" s="46" customFormat="1" x14ac:dyDescent="0.25"/>
    <row r="1511" s="46" customFormat="1" x14ac:dyDescent="0.25"/>
    <row r="1512" s="46" customFormat="1" x14ac:dyDescent="0.25"/>
    <row r="1513" s="46" customFormat="1" x14ac:dyDescent="0.25"/>
    <row r="1514" s="46" customFormat="1" x14ac:dyDescent="0.25"/>
    <row r="1515" s="46" customFormat="1" x14ac:dyDescent="0.25"/>
    <row r="1516" s="46" customFormat="1" x14ac:dyDescent="0.25"/>
    <row r="1517" s="46" customFormat="1" x14ac:dyDescent="0.25"/>
    <row r="1518" s="46" customFormat="1" x14ac:dyDescent="0.25"/>
    <row r="1519" s="46" customFormat="1" x14ac:dyDescent="0.25"/>
    <row r="1520" s="46" customFormat="1" x14ac:dyDescent="0.25"/>
    <row r="1521" s="46" customFormat="1" x14ac:dyDescent="0.25"/>
    <row r="1522" s="46" customFormat="1" x14ac:dyDescent="0.25"/>
    <row r="1523" s="46" customFormat="1" x14ac:dyDescent="0.25"/>
    <row r="1524" s="46" customFormat="1" x14ac:dyDescent="0.25"/>
    <row r="1525" s="46" customFormat="1" x14ac:dyDescent="0.25"/>
    <row r="1526" s="46" customFormat="1" x14ac:dyDescent="0.25"/>
    <row r="1527" s="46" customFormat="1" x14ac:dyDescent="0.25"/>
    <row r="1528" s="46" customFormat="1" x14ac:dyDescent="0.25"/>
    <row r="1529" s="46" customFormat="1" x14ac:dyDescent="0.25"/>
    <row r="1530" s="46" customFormat="1" x14ac:dyDescent="0.25"/>
    <row r="1531" s="46" customFormat="1" x14ac:dyDescent="0.25"/>
    <row r="1532" s="46" customFormat="1" x14ac:dyDescent="0.25"/>
    <row r="1533" s="46" customFormat="1" x14ac:dyDescent="0.25"/>
    <row r="1534" s="46" customFormat="1" x14ac:dyDescent="0.25"/>
    <row r="1535" s="46" customFormat="1" x14ac:dyDescent="0.25"/>
    <row r="1536" s="46" customFormat="1" x14ac:dyDescent="0.25"/>
    <row r="1537" s="46" customFormat="1" x14ac:dyDescent="0.25"/>
    <row r="1538" s="46" customFormat="1" x14ac:dyDescent="0.25"/>
    <row r="1539" s="46" customFormat="1" x14ac:dyDescent="0.25"/>
    <row r="1540" s="46" customFormat="1" x14ac:dyDescent="0.25"/>
    <row r="1541" s="46" customFormat="1" x14ac:dyDescent="0.25"/>
    <row r="1542" s="46" customFormat="1" x14ac:dyDescent="0.25"/>
    <row r="1543" s="46" customFormat="1" x14ac:dyDescent="0.25"/>
    <row r="1544" s="46" customFormat="1" x14ac:dyDescent="0.25"/>
    <row r="1545" s="46" customFormat="1" x14ac:dyDescent="0.25"/>
    <row r="1546" s="46" customFormat="1" x14ac:dyDescent="0.25"/>
    <row r="1547" s="46" customFormat="1" x14ac:dyDescent="0.25"/>
    <row r="1548" s="46" customFormat="1" x14ac:dyDescent="0.25"/>
    <row r="1549" s="46" customFormat="1" x14ac:dyDescent="0.25"/>
    <row r="1550" s="46" customFormat="1" x14ac:dyDescent="0.25"/>
    <row r="1551" s="46" customFormat="1" x14ac:dyDescent="0.25"/>
    <row r="1552" s="46" customFormat="1" x14ac:dyDescent="0.25"/>
    <row r="1553" s="46" customFormat="1" x14ac:dyDescent="0.25"/>
    <row r="1554" s="46" customFormat="1" x14ac:dyDescent="0.25"/>
    <row r="1555" s="46" customFormat="1" x14ac:dyDescent="0.25"/>
    <row r="1556" s="46" customFormat="1" x14ac:dyDescent="0.25"/>
    <row r="1557" s="46" customFormat="1" x14ac:dyDescent="0.25"/>
    <row r="1558" s="46" customFormat="1" x14ac:dyDescent="0.25"/>
    <row r="1559" s="46" customFormat="1" x14ac:dyDescent="0.25"/>
    <row r="1560" s="46" customFormat="1" x14ac:dyDescent="0.25"/>
    <row r="1561" s="46" customFormat="1" x14ac:dyDescent="0.25"/>
    <row r="1562" s="46" customFormat="1" x14ac:dyDescent="0.25"/>
    <row r="1563" s="46" customFormat="1" x14ac:dyDescent="0.25"/>
    <row r="1564" s="46" customFormat="1" x14ac:dyDescent="0.25"/>
    <row r="1565" s="46" customFormat="1" x14ac:dyDescent="0.25"/>
    <row r="1566" s="46" customFormat="1" x14ac:dyDescent="0.25"/>
    <row r="1567" s="46" customFormat="1" x14ac:dyDescent="0.25"/>
    <row r="1568" s="46" customFormat="1" x14ac:dyDescent="0.25"/>
    <row r="1569" s="46" customFormat="1" x14ac:dyDescent="0.25"/>
    <row r="1570" s="46" customFormat="1" x14ac:dyDescent="0.25"/>
    <row r="1571" s="46" customFormat="1" x14ac:dyDescent="0.25"/>
    <row r="1572" s="46" customFormat="1" x14ac:dyDescent="0.25"/>
    <row r="1573" s="46" customFormat="1" x14ac:dyDescent="0.25"/>
    <row r="1574" s="46" customFormat="1" x14ac:dyDescent="0.25"/>
    <row r="1575" s="46" customFormat="1" x14ac:dyDescent="0.25"/>
    <row r="1576" s="46" customFormat="1" x14ac:dyDescent="0.25"/>
    <row r="1577" s="46" customFormat="1" x14ac:dyDescent="0.25"/>
    <row r="1578" s="46" customFormat="1" x14ac:dyDescent="0.25"/>
    <row r="1579" s="46" customFormat="1" x14ac:dyDescent="0.25"/>
    <row r="1580" s="46" customFormat="1" x14ac:dyDescent="0.25"/>
    <row r="1581" s="46" customFormat="1" x14ac:dyDescent="0.25"/>
    <row r="1582" s="46" customFormat="1" x14ac:dyDescent="0.25"/>
    <row r="1583" s="46" customFormat="1" x14ac:dyDescent="0.25"/>
    <row r="1584" s="46" customFormat="1" x14ac:dyDescent="0.25"/>
    <row r="1585" s="46" customFormat="1" x14ac:dyDescent="0.25"/>
    <row r="1586" s="46" customFormat="1" x14ac:dyDescent="0.25"/>
    <row r="1587" s="46" customFormat="1" x14ac:dyDescent="0.25"/>
    <row r="1588" s="46" customFormat="1" x14ac:dyDescent="0.25"/>
    <row r="1589" s="46" customFormat="1" x14ac:dyDescent="0.25"/>
    <row r="1590" s="46" customFormat="1" x14ac:dyDescent="0.25"/>
    <row r="1591" s="46" customFormat="1" x14ac:dyDescent="0.25"/>
    <row r="1592" s="46" customFormat="1" x14ac:dyDescent="0.25"/>
    <row r="1593" s="46" customFormat="1" x14ac:dyDescent="0.25"/>
    <row r="1594" s="46" customFormat="1" x14ac:dyDescent="0.25"/>
    <row r="1595" s="46" customFormat="1" x14ac:dyDescent="0.25"/>
    <row r="1596" s="46" customFormat="1" x14ac:dyDescent="0.25"/>
    <row r="1597" s="46" customFormat="1" x14ac:dyDescent="0.25"/>
    <row r="1598" s="46" customFormat="1" x14ac:dyDescent="0.25"/>
    <row r="1599" s="46" customFormat="1" x14ac:dyDescent="0.25"/>
    <row r="1600" s="46" customFormat="1" x14ac:dyDescent="0.25"/>
    <row r="1601" s="46" customFormat="1" x14ac:dyDescent="0.25"/>
    <row r="1602" s="46" customFormat="1" x14ac:dyDescent="0.25"/>
    <row r="1603" s="46" customFormat="1" x14ac:dyDescent="0.25"/>
    <row r="1604" s="46" customFormat="1" x14ac:dyDescent="0.25"/>
    <row r="1605" s="46" customFormat="1" x14ac:dyDescent="0.25"/>
    <row r="1606" s="46" customFormat="1" x14ac:dyDescent="0.25"/>
    <row r="1607" s="46" customFormat="1" x14ac:dyDescent="0.25"/>
    <row r="1608" s="46" customFormat="1" x14ac:dyDescent="0.25"/>
    <row r="1609" s="46" customFormat="1" x14ac:dyDescent="0.25"/>
    <row r="1610" s="46" customFormat="1" x14ac:dyDescent="0.25"/>
    <row r="1611" s="46" customFormat="1" x14ac:dyDescent="0.25"/>
    <row r="1612" s="46" customFormat="1" x14ac:dyDescent="0.25"/>
    <row r="1613" s="46" customFormat="1" x14ac:dyDescent="0.25"/>
    <row r="1614" s="46" customFormat="1" x14ac:dyDescent="0.25"/>
    <row r="1615" s="46" customFormat="1" x14ac:dyDescent="0.25"/>
    <row r="1616" s="46" customFormat="1" x14ac:dyDescent="0.25"/>
    <row r="1617" s="46" customFormat="1" x14ac:dyDescent="0.25"/>
    <row r="1618" s="46" customFormat="1" x14ac:dyDescent="0.25"/>
    <row r="1619" s="46" customFormat="1" x14ac:dyDescent="0.25"/>
    <row r="1620" s="46" customFormat="1" x14ac:dyDescent="0.25"/>
    <row r="1621" s="46" customFormat="1" x14ac:dyDescent="0.25"/>
    <row r="1622" s="46" customFormat="1" x14ac:dyDescent="0.25"/>
    <row r="1623" s="46" customFormat="1" x14ac:dyDescent="0.25"/>
    <row r="1624" s="46" customFormat="1" x14ac:dyDescent="0.25"/>
    <row r="1625" s="46" customFormat="1" x14ac:dyDescent="0.25"/>
    <row r="1626" s="46" customFormat="1" x14ac:dyDescent="0.25"/>
    <row r="1627" s="46" customFormat="1" x14ac:dyDescent="0.25"/>
    <row r="1628" s="46" customFormat="1" x14ac:dyDescent="0.25"/>
    <row r="1629" s="46" customFormat="1" x14ac:dyDescent="0.25"/>
    <row r="1630" s="46" customFormat="1" x14ac:dyDescent="0.25"/>
    <row r="1631" s="46" customFormat="1" x14ac:dyDescent="0.25"/>
    <row r="1632" s="46" customFormat="1" x14ac:dyDescent="0.25"/>
    <row r="1633" s="46" customFormat="1" x14ac:dyDescent="0.25"/>
    <row r="1634" s="46" customFormat="1" x14ac:dyDescent="0.25"/>
    <row r="1635" s="46" customFormat="1" x14ac:dyDescent="0.25"/>
    <row r="1636" s="46" customFormat="1" x14ac:dyDescent="0.25"/>
    <row r="1637" s="46" customFormat="1" x14ac:dyDescent="0.25"/>
    <row r="1638" s="46" customFormat="1" x14ac:dyDescent="0.25"/>
    <row r="1639" s="46" customFormat="1" x14ac:dyDescent="0.25"/>
    <row r="1640" s="46" customFormat="1" x14ac:dyDescent="0.25"/>
    <row r="1641" s="46" customFormat="1" x14ac:dyDescent="0.25"/>
    <row r="1642" s="46" customFormat="1" x14ac:dyDescent="0.25"/>
    <row r="1643" s="46" customFormat="1" x14ac:dyDescent="0.25"/>
    <row r="1644" s="46" customFormat="1" x14ac:dyDescent="0.25"/>
    <row r="1645" s="46" customFormat="1" x14ac:dyDescent="0.25"/>
    <row r="1646" s="46" customFormat="1" x14ac:dyDescent="0.25"/>
    <row r="1647" s="46" customFormat="1" x14ac:dyDescent="0.25"/>
    <row r="1648" s="46" customFormat="1" x14ac:dyDescent="0.25"/>
    <row r="1649" s="46" customFormat="1" x14ac:dyDescent="0.25"/>
    <row r="1650" s="46" customFormat="1" x14ac:dyDescent="0.25"/>
    <row r="1651" s="46" customFormat="1" x14ac:dyDescent="0.25"/>
    <row r="1652" s="46" customFormat="1" x14ac:dyDescent="0.25"/>
    <row r="1653" s="46" customFormat="1" x14ac:dyDescent="0.25"/>
    <row r="1654" s="46" customFormat="1" x14ac:dyDescent="0.25"/>
    <row r="1655" s="46" customFormat="1" x14ac:dyDescent="0.25"/>
    <row r="1656" s="46" customFormat="1" x14ac:dyDescent="0.25"/>
    <row r="1657" s="46" customFormat="1" x14ac:dyDescent="0.25"/>
    <row r="1658" s="46" customFormat="1" x14ac:dyDescent="0.25"/>
    <row r="1659" s="46" customFormat="1" x14ac:dyDescent="0.25"/>
    <row r="1660" s="46" customFormat="1" x14ac:dyDescent="0.25"/>
    <row r="1661" s="46" customFormat="1" x14ac:dyDescent="0.25"/>
    <row r="1662" s="46" customFormat="1" x14ac:dyDescent="0.25"/>
    <row r="1663" s="46" customFormat="1" x14ac:dyDescent="0.25"/>
    <row r="1664" s="46" customFormat="1" x14ac:dyDescent="0.25"/>
    <row r="1665" s="46" customFormat="1" x14ac:dyDescent="0.25"/>
    <row r="1666" s="46" customFormat="1" x14ac:dyDescent="0.25"/>
    <row r="1667" s="46" customFormat="1" x14ac:dyDescent="0.25"/>
    <row r="1668" s="46" customFormat="1" x14ac:dyDescent="0.25"/>
    <row r="1669" s="46" customFormat="1" x14ac:dyDescent="0.25"/>
    <row r="1670" s="46" customFormat="1" x14ac:dyDescent="0.25"/>
    <row r="1671" s="46" customFormat="1" x14ac:dyDescent="0.25"/>
    <row r="1672" s="46" customFormat="1" x14ac:dyDescent="0.25"/>
    <row r="1673" s="46" customFormat="1" x14ac:dyDescent="0.25"/>
    <row r="1674" s="46" customFormat="1" x14ac:dyDescent="0.25"/>
    <row r="1675" s="46" customFormat="1" x14ac:dyDescent="0.25"/>
    <row r="1676" s="46" customFormat="1" x14ac:dyDescent="0.25"/>
    <row r="1677" s="46" customFormat="1" x14ac:dyDescent="0.25"/>
    <row r="1678" s="46" customFormat="1" x14ac:dyDescent="0.25"/>
    <row r="1679" s="46" customFormat="1" x14ac:dyDescent="0.25"/>
    <row r="1680" s="46" customFormat="1" x14ac:dyDescent="0.25"/>
    <row r="1681" s="46" customFormat="1" x14ac:dyDescent="0.25"/>
    <row r="1682" s="46" customFormat="1" x14ac:dyDescent="0.25"/>
    <row r="1683" s="46" customFormat="1" x14ac:dyDescent="0.25"/>
    <row r="1684" s="46" customFormat="1" x14ac:dyDescent="0.25"/>
    <row r="1685" s="46" customFormat="1" x14ac:dyDescent="0.25"/>
    <row r="1686" s="46" customFormat="1" x14ac:dyDescent="0.25"/>
    <row r="1687" s="46" customFormat="1" x14ac:dyDescent="0.25"/>
    <row r="1688" s="46" customFormat="1" x14ac:dyDescent="0.25"/>
    <row r="1689" s="46" customFormat="1" x14ac:dyDescent="0.25"/>
    <row r="1690" s="46" customFormat="1" x14ac:dyDescent="0.25"/>
    <row r="1691" s="46" customFormat="1" x14ac:dyDescent="0.25"/>
    <row r="1692" s="46" customFormat="1" x14ac:dyDescent="0.25"/>
    <row r="1693" s="46" customFormat="1" x14ac:dyDescent="0.25"/>
    <row r="1694" s="46" customFormat="1" x14ac:dyDescent="0.25"/>
    <row r="1695" s="46" customFormat="1" x14ac:dyDescent="0.25"/>
    <row r="1696" s="46" customFormat="1" x14ac:dyDescent="0.25"/>
    <row r="1697" s="46" customFormat="1" x14ac:dyDescent="0.25"/>
    <row r="1698" s="46" customFormat="1" x14ac:dyDescent="0.25"/>
    <row r="1699" s="46" customFormat="1" x14ac:dyDescent="0.25"/>
    <row r="1700" s="46" customFormat="1" x14ac:dyDescent="0.25"/>
    <row r="1701" s="46" customFormat="1" x14ac:dyDescent="0.25"/>
    <row r="1702" s="46" customFormat="1" x14ac:dyDescent="0.25"/>
    <row r="1703" s="46" customFormat="1" x14ac:dyDescent="0.25"/>
    <row r="1704" s="46" customFormat="1" x14ac:dyDescent="0.25"/>
    <row r="1705" s="46" customFormat="1" x14ac:dyDescent="0.25"/>
    <row r="1706" s="46" customFormat="1" x14ac:dyDescent="0.25"/>
    <row r="1707" s="46" customFormat="1" x14ac:dyDescent="0.25"/>
    <row r="1708" s="46" customFormat="1" x14ac:dyDescent="0.25"/>
    <row r="1709" s="46" customFormat="1" x14ac:dyDescent="0.25"/>
    <row r="1710" s="46" customFormat="1" x14ac:dyDescent="0.25"/>
    <row r="1711" s="46" customFormat="1" x14ac:dyDescent="0.25"/>
    <row r="1712" s="46" customFormat="1" x14ac:dyDescent="0.25"/>
    <row r="1713" s="46" customFormat="1" x14ac:dyDescent="0.25"/>
    <row r="1714" s="46" customFormat="1" x14ac:dyDescent="0.25"/>
    <row r="1715" s="46" customFormat="1" x14ac:dyDescent="0.25"/>
    <row r="1716" s="46" customFormat="1" x14ac:dyDescent="0.25"/>
    <row r="1717" s="46" customFormat="1" x14ac:dyDescent="0.25"/>
    <row r="1718" s="46" customFormat="1" x14ac:dyDescent="0.25"/>
    <row r="1719" s="46" customFormat="1" x14ac:dyDescent="0.25"/>
    <row r="1720" s="46" customFormat="1" x14ac:dyDescent="0.25"/>
    <row r="1721" s="46" customFormat="1" x14ac:dyDescent="0.25"/>
    <row r="1722" s="46" customFormat="1" x14ac:dyDescent="0.25"/>
    <row r="1723" s="46" customFormat="1" x14ac:dyDescent="0.25"/>
    <row r="1724" s="46" customFormat="1" x14ac:dyDescent="0.25"/>
    <row r="1725" s="46" customFormat="1" x14ac:dyDescent="0.25"/>
    <row r="1726" s="46" customFormat="1" x14ac:dyDescent="0.25"/>
    <row r="1727" s="46" customFormat="1" x14ac:dyDescent="0.25"/>
    <row r="1728" s="46" customFormat="1" x14ac:dyDescent="0.25"/>
    <row r="1729" s="46" customFormat="1" x14ac:dyDescent="0.25"/>
    <row r="1730" s="46" customFormat="1" x14ac:dyDescent="0.25"/>
    <row r="1731" s="46" customFormat="1" x14ac:dyDescent="0.25"/>
    <row r="1732" s="46" customFormat="1" x14ac:dyDescent="0.25"/>
    <row r="1733" s="46" customFormat="1" x14ac:dyDescent="0.25"/>
    <row r="1734" s="46" customFormat="1" x14ac:dyDescent="0.25"/>
    <row r="1735" s="46" customFormat="1" x14ac:dyDescent="0.25"/>
    <row r="1736" s="46" customFormat="1" x14ac:dyDescent="0.25"/>
    <row r="1737" s="46" customFormat="1" x14ac:dyDescent="0.25"/>
    <row r="1738" s="46" customFormat="1" x14ac:dyDescent="0.25"/>
    <row r="1739" s="46" customFormat="1" x14ac:dyDescent="0.25"/>
    <row r="1740" s="46" customFormat="1" x14ac:dyDescent="0.25"/>
    <row r="1741" s="46" customFormat="1" x14ac:dyDescent="0.25"/>
    <row r="1742" s="46" customFormat="1" x14ac:dyDescent="0.25"/>
    <row r="1743" s="46" customFormat="1" x14ac:dyDescent="0.25"/>
    <row r="1744" s="46" customFormat="1" x14ac:dyDescent="0.25"/>
    <row r="1745" s="46" customFormat="1" x14ac:dyDescent="0.25"/>
    <row r="1746" s="46" customFormat="1" x14ac:dyDescent="0.25"/>
    <row r="1747" s="46" customFormat="1" x14ac:dyDescent="0.25"/>
    <row r="1748" s="46" customFormat="1" x14ac:dyDescent="0.25"/>
    <row r="1749" s="46" customFormat="1" x14ac:dyDescent="0.25"/>
    <row r="1750" s="46" customFormat="1" x14ac:dyDescent="0.25"/>
    <row r="1751" s="46" customFormat="1" x14ac:dyDescent="0.25"/>
    <row r="1752" s="46" customFormat="1" x14ac:dyDescent="0.25"/>
    <row r="1753" s="46" customFormat="1" x14ac:dyDescent="0.25"/>
    <row r="1754" s="46" customFormat="1" x14ac:dyDescent="0.25"/>
    <row r="1755" s="46" customFormat="1" x14ac:dyDescent="0.25"/>
    <row r="1756" s="46" customFormat="1" x14ac:dyDescent="0.25"/>
    <row r="1757" s="46" customFormat="1" x14ac:dyDescent="0.25"/>
    <row r="1758" s="46" customFormat="1" x14ac:dyDescent="0.25"/>
    <row r="1759" s="46" customFormat="1" x14ac:dyDescent="0.25"/>
    <row r="1760" s="46" customFormat="1" x14ac:dyDescent="0.25"/>
    <row r="1761" s="46" customFormat="1" x14ac:dyDescent="0.25"/>
    <row r="1762" s="46" customFormat="1" x14ac:dyDescent="0.25"/>
    <row r="1763" s="46" customFormat="1" x14ac:dyDescent="0.25"/>
    <row r="1764" s="46" customFormat="1" x14ac:dyDescent="0.25"/>
    <row r="1765" s="46" customFormat="1" x14ac:dyDescent="0.25"/>
    <row r="1766" s="46" customFormat="1" x14ac:dyDescent="0.25"/>
    <row r="1767" s="46" customFormat="1" x14ac:dyDescent="0.25"/>
    <row r="1768" s="46" customFormat="1" x14ac:dyDescent="0.25"/>
    <row r="1769" s="46" customFormat="1" x14ac:dyDescent="0.25"/>
    <row r="1770" s="46" customFormat="1" x14ac:dyDescent="0.25"/>
    <row r="1771" s="46" customFormat="1" x14ac:dyDescent="0.25"/>
    <row r="1772" s="46" customFormat="1" x14ac:dyDescent="0.25"/>
    <row r="1773" s="46" customFormat="1" x14ac:dyDescent="0.25"/>
    <row r="1774" s="46" customFormat="1" x14ac:dyDescent="0.25"/>
    <row r="1775" s="46" customFormat="1" x14ac:dyDescent="0.25"/>
    <row r="1776" s="46" customFormat="1" x14ac:dyDescent="0.25"/>
    <row r="1777" s="46" customFormat="1" x14ac:dyDescent="0.25"/>
    <row r="1778" s="46" customFormat="1" x14ac:dyDescent="0.25"/>
    <row r="1779" s="46" customFormat="1" x14ac:dyDescent="0.25"/>
    <row r="1780" s="46" customFormat="1" x14ac:dyDescent="0.25"/>
    <row r="1781" s="46" customFormat="1" x14ac:dyDescent="0.25"/>
    <row r="1782" s="46" customFormat="1" x14ac:dyDescent="0.25"/>
    <row r="1783" s="46" customFormat="1" x14ac:dyDescent="0.25"/>
    <row r="1784" s="46" customFormat="1" x14ac:dyDescent="0.25"/>
    <row r="1785" s="46" customFormat="1" x14ac:dyDescent="0.25"/>
    <row r="1786" s="46" customFormat="1" x14ac:dyDescent="0.25"/>
    <row r="1787" s="46" customFormat="1" x14ac:dyDescent="0.25"/>
    <row r="1788" s="46" customFormat="1" x14ac:dyDescent="0.25"/>
    <row r="1789" s="46" customFormat="1" x14ac:dyDescent="0.25"/>
    <row r="1790" s="46" customFormat="1" x14ac:dyDescent="0.25"/>
    <row r="1791" s="46" customFormat="1" x14ac:dyDescent="0.25"/>
    <row r="1792" s="46" customFormat="1" x14ac:dyDescent="0.25"/>
    <row r="1793" s="46" customFormat="1" x14ac:dyDescent="0.25"/>
    <row r="1794" s="46" customFormat="1" x14ac:dyDescent="0.25"/>
    <row r="1795" s="46" customFormat="1" x14ac:dyDescent="0.25"/>
    <row r="1796" s="46" customFormat="1" x14ac:dyDescent="0.25"/>
    <row r="1797" s="46" customFormat="1" x14ac:dyDescent="0.25"/>
    <row r="1798" s="46" customFormat="1" x14ac:dyDescent="0.25"/>
    <row r="1799" s="46" customFormat="1" x14ac:dyDescent="0.25"/>
    <row r="1800" s="46" customFormat="1" x14ac:dyDescent="0.25"/>
    <row r="1801" s="46" customFormat="1" x14ac:dyDescent="0.25"/>
    <row r="1802" s="46" customFormat="1" x14ac:dyDescent="0.25"/>
    <row r="1803" s="46" customFormat="1" x14ac:dyDescent="0.25"/>
    <row r="1804" s="46" customFormat="1" x14ac:dyDescent="0.25"/>
    <row r="1805" s="46" customFormat="1" x14ac:dyDescent="0.25"/>
    <row r="1806" s="46" customFormat="1" x14ac:dyDescent="0.25"/>
    <row r="1807" s="46" customFormat="1" x14ac:dyDescent="0.25"/>
    <row r="1808" s="46" customFormat="1" x14ac:dyDescent="0.25"/>
    <row r="1809" s="46" customFormat="1" x14ac:dyDescent="0.25"/>
    <row r="1810" s="46" customFormat="1" x14ac:dyDescent="0.25"/>
    <row r="1811" s="46" customFormat="1" x14ac:dyDescent="0.25"/>
    <row r="1812" s="46" customFormat="1" x14ac:dyDescent="0.25"/>
    <row r="1813" s="46" customFormat="1" x14ac:dyDescent="0.25"/>
    <row r="1814" s="46" customFormat="1" x14ac:dyDescent="0.25"/>
    <row r="1815" s="46" customFormat="1" x14ac:dyDescent="0.25"/>
    <row r="1816" s="46" customFormat="1" x14ac:dyDescent="0.25"/>
    <row r="1817" s="46" customFormat="1" x14ac:dyDescent="0.25"/>
    <row r="1818" s="46" customFormat="1" x14ac:dyDescent="0.25"/>
    <row r="1819" s="46" customFormat="1" x14ac:dyDescent="0.25"/>
    <row r="1820" s="46" customFormat="1" x14ac:dyDescent="0.25"/>
    <row r="1821" s="46" customFormat="1" x14ac:dyDescent="0.25"/>
    <row r="1822" s="46" customFormat="1" x14ac:dyDescent="0.25"/>
    <row r="1823" s="46" customFormat="1" x14ac:dyDescent="0.25"/>
    <row r="1824" s="46" customFormat="1" x14ac:dyDescent="0.25"/>
    <row r="1825" s="46" customFormat="1" x14ac:dyDescent="0.25"/>
    <row r="1826" s="46" customFormat="1" x14ac:dyDescent="0.25"/>
    <row r="1827" s="46" customFormat="1" x14ac:dyDescent="0.25"/>
    <row r="1828" s="46" customFormat="1" x14ac:dyDescent="0.25"/>
    <row r="1829" s="46" customFormat="1" x14ac:dyDescent="0.25"/>
    <row r="1830" s="46" customFormat="1" x14ac:dyDescent="0.25"/>
    <row r="1831" s="46" customFormat="1" x14ac:dyDescent="0.25"/>
    <row r="1832" s="46" customFormat="1" x14ac:dyDescent="0.25"/>
    <row r="1833" s="46" customFormat="1" x14ac:dyDescent="0.25"/>
    <row r="1834" s="46" customFormat="1" x14ac:dyDescent="0.25"/>
    <row r="1835" s="46" customFormat="1" x14ac:dyDescent="0.25"/>
    <row r="1836" s="46" customFormat="1" x14ac:dyDescent="0.25"/>
    <row r="1837" s="46" customFormat="1" x14ac:dyDescent="0.25"/>
    <row r="1838" s="46" customFormat="1" x14ac:dyDescent="0.25"/>
    <row r="1839" s="46" customFormat="1" x14ac:dyDescent="0.25"/>
    <row r="1840" s="46" customFormat="1" x14ac:dyDescent="0.25"/>
    <row r="1841" s="46" customFormat="1" x14ac:dyDescent="0.25"/>
    <row r="1842" s="46" customFormat="1" x14ac:dyDescent="0.25"/>
    <row r="1843" s="46" customFormat="1" x14ac:dyDescent="0.25"/>
    <row r="1844" s="46" customFormat="1" x14ac:dyDescent="0.25"/>
    <row r="1845" s="46" customFormat="1" x14ac:dyDescent="0.25"/>
    <row r="1846" s="46" customFormat="1" x14ac:dyDescent="0.25"/>
    <row r="1847" s="46" customFormat="1" x14ac:dyDescent="0.25"/>
    <row r="1848" s="46" customFormat="1" x14ac:dyDescent="0.25"/>
    <row r="1849" s="46" customFormat="1" x14ac:dyDescent="0.25"/>
    <row r="1850" s="46" customFormat="1" x14ac:dyDescent="0.25"/>
    <row r="1851" s="46" customFormat="1" x14ac:dyDescent="0.25"/>
    <row r="1852" s="46" customFormat="1" x14ac:dyDescent="0.25"/>
    <row r="1853" s="46" customFormat="1" x14ac:dyDescent="0.25"/>
  </sheetData>
  <mergeCells count="51">
    <mergeCell ref="B4:B6"/>
    <mergeCell ref="C27:C28"/>
    <mergeCell ref="C13:C14"/>
    <mergeCell ref="D13:D14"/>
    <mergeCell ref="B13:B14"/>
    <mergeCell ref="D8:J8"/>
    <mergeCell ref="D9:J9"/>
    <mergeCell ref="D10:J10"/>
    <mergeCell ref="D11:J11"/>
    <mergeCell ref="A12:J12"/>
    <mergeCell ref="D17:J17"/>
    <mergeCell ref="D18:J18"/>
    <mergeCell ref="D19:J19"/>
    <mergeCell ref="D16:J16"/>
    <mergeCell ref="A1:K1"/>
    <mergeCell ref="A50:J50"/>
    <mergeCell ref="A51:J51"/>
    <mergeCell ref="A2:K2"/>
    <mergeCell ref="A21:J21"/>
    <mergeCell ref="D35:D36"/>
    <mergeCell ref="B35:B36"/>
    <mergeCell ref="A25:K25"/>
    <mergeCell ref="A24:K24"/>
    <mergeCell ref="D27:D28"/>
    <mergeCell ref="B27:B28"/>
    <mergeCell ref="A4:A11"/>
    <mergeCell ref="C7:J7"/>
    <mergeCell ref="C15:J15"/>
    <mergeCell ref="A20:J20"/>
    <mergeCell ref="A13:A19"/>
    <mergeCell ref="C29:J29"/>
    <mergeCell ref="A27:A33"/>
    <mergeCell ref="A34:J34"/>
    <mergeCell ref="D30:J30"/>
    <mergeCell ref="D31:J31"/>
    <mergeCell ref="D32:J32"/>
    <mergeCell ref="D33:J33"/>
    <mergeCell ref="C37:J37"/>
    <mergeCell ref="A35:A41"/>
    <mergeCell ref="A42:J42"/>
    <mergeCell ref="D38:J38"/>
    <mergeCell ref="D39:J39"/>
    <mergeCell ref="D40:J40"/>
    <mergeCell ref="D41:J41"/>
    <mergeCell ref="C44:J44"/>
    <mergeCell ref="A43:A48"/>
    <mergeCell ref="A49:J49"/>
    <mergeCell ref="D45:J45"/>
    <mergeCell ref="D46:J46"/>
    <mergeCell ref="D47:J47"/>
    <mergeCell ref="D48:J4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HONORARIOS!$A$5:$A$25</xm:f>
          </x14:formula1>
          <xm:sqref>E35:E36 E43</xm:sqref>
        </x14:dataValidation>
        <x14:dataValidation type="list" allowBlank="1" showInputMessage="1" showErrorMessage="1">
          <x14:formula1>
            <xm:f>HONORARIOS!$I$10:$I$11</xm:f>
          </x14:formula1>
          <xm:sqref>C9:C11 C17:C19 C31:C33 C39:C41 C46:C48 L9:L11 N9:N11 P9:P11 R9:R11 T9:T11 V9:V11 X9:X11 Z9:Z11 AB9:AB11 AD9:AD11 AF9:AF11 AH9:AH11 L17:L19 N17:N19 P17:P19 R17:R19 T17:T19 V17:V19 X17:X19 Z17:Z19 AB17:AB19 AD17:AD19 AF17:AF19 AH17:AH19 L31:L33 N31:N33 P31:P33 R31:R33 T31:T33 V31:V33 X31:X33 Z31:Z33 AB31:AB33 AD31:AD33 AF31:AF33 AH31:AH33 L39:L41 N39:N41 P39:P41 R39:R41 T39:T41 V39:V41 X39:X41 Z39:Z41 AB39:AB41 AD39:AD41 AF39:AF41 AH39:AH41 L46:L48 N46:N48 P46:P48 R46:R48 T46:T48 V46:V48 X46:X48 Z46:Z48 AB46:AB48 AD46:AD48 AF46:AF48 AH46:AH48</xm:sqref>
        </x14:dataValidation>
        <x14:dataValidation type="list" allowBlank="1" showInputMessage="1" showErrorMessage="1">
          <x14:formula1>
            <xm:f>HONORARIOS!$J$8:$J$12</xm:f>
          </x14:formula1>
          <xm:sqref>C8 C16 C30 C38 C45 L8 N8 P8 R8 T8 V8 X8 Z8 AB8 AD8 AF8 AH8 L16 N16 P16 R16 T16 V16 X16 Z16 AB16 AD16 AF16 AH16 L30 N30 P30 R30 T30 V30 X30 Z30 AB30 AD30 AF30 AH30 L38 N38 P38 R38 T38 V38 X38 Z38 AB38 AD38 AF38 AH38 L45 N45 P45 R45 T45 V45 X45 Z45 AB45 AD45 AF45 AH45</xm:sqref>
        </x14:dataValidation>
        <x14:dataValidation type="list" allowBlank="1" showInputMessage="1" showErrorMessage="1">
          <x14:formula1>
            <xm:f>HONORARIOS!$A$5:$A$50</xm:f>
          </x14:formula1>
          <xm:sqref>E4:E6 E13:E14 E27:E28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F700"/>
  <sheetViews>
    <sheetView topLeftCell="AB1" zoomScale="55" zoomScaleNormal="55" workbookViewId="0">
      <selection activeCell="AJ1" sqref="AJ1:AW1048576"/>
    </sheetView>
  </sheetViews>
  <sheetFormatPr baseColWidth="10" defaultRowHeight="15" x14ac:dyDescent="0.25"/>
  <cols>
    <col min="1" max="1" width="22.140625" customWidth="1"/>
    <col min="2" max="2" width="21.85546875" customWidth="1"/>
    <col min="3" max="3" width="39.7109375" customWidth="1"/>
    <col min="4" max="4" width="16.42578125" bestFit="1" customWidth="1"/>
    <col min="5" max="5" width="11.85546875" customWidth="1"/>
    <col min="6" max="6" width="51.42578125" customWidth="1"/>
    <col min="8" max="9" width="19.42578125" customWidth="1"/>
    <col min="10" max="10" width="14.42578125" customWidth="1"/>
    <col min="11" max="11" width="19.85546875" customWidth="1"/>
    <col min="12" max="12" width="13.42578125" style="52" customWidth="1"/>
    <col min="13" max="13" width="21.28515625" style="46" customWidth="1"/>
    <col min="14" max="14" width="14.42578125" style="46" customWidth="1"/>
    <col min="15" max="15" width="20.7109375" style="46" customWidth="1"/>
    <col min="16" max="16" width="14.42578125" style="46" customWidth="1"/>
    <col min="17" max="17" width="20" style="46" customWidth="1"/>
    <col min="18" max="18" width="14.42578125" style="46" customWidth="1"/>
    <col min="19" max="19" width="19.85546875" style="46" customWidth="1"/>
    <col min="20" max="20" width="14.42578125" style="46" customWidth="1"/>
    <col min="21" max="21" width="20.85546875" style="46" customWidth="1"/>
    <col min="22" max="22" width="14.42578125" style="46" customWidth="1"/>
    <col min="23" max="23" width="20.42578125" style="46" customWidth="1"/>
    <col min="24" max="24" width="14.42578125" style="46" customWidth="1"/>
    <col min="25" max="25" width="20.140625" style="46" customWidth="1"/>
    <col min="26" max="26" width="14.42578125" style="46" customWidth="1"/>
    <col min="27" max="27" width="20.140625" style="46" customWidth="1"/>
    <col min="28" max="28" width="14.42578125" style="46" customWidth="1"/>
    <col min="29" max="29" width="20.85546875" style="46" customWidth="1"/>
    <col min="30" max="30" width="14.42578125" style="46" customWidth="1"/>
    <col min="31" max="31" width="20.28515625" style="46" customWidth="1"/>
    <col min="32" max="32" width="14.42578125" style="46" customWidth="1"/>
    <col min="33" max="33" width="19.42578125" style="46" customWidth="1"/>
    <col min="34" max="34" width="14.42578125" style="46" customWidth="1"/>
    <col min="35" max="35" width="21.28515625" style="46" customWidth="1"/>
    <col min="36" max="318" width="11.42578125" style="46"/>
  </cols>
  <sheetData>
    <row r="1" spans="1:318" ht="60" customHeight="1" thickBot="1" x14ac:dyDescent="0.3">
      <c r="A1" s="588" t="s">
        <v>161</v>
      </c>
      <c r="B1" s="589"/>
      <c r="C1" s="589"/>
      <c r="D1" s="589"/>
      <c r="E1" s="589"/>
      <c r="F1" s="589"/>
      <c r="G1" s="589"/>
      <c r="H1" s="589"/>
      <c r="I1" s="589"/>
      <c r="J1" s="589"/>
      <c r="K1" s="590"/>
      <c r="L1" s="202"/>
      <c r="M1" s="70"/>
      <c r="N1" s="70"/>
      <c r="O1" s="70"/>
      <c r="P1" s="70"/>
      <c r="Q1" s="70"/>
      <c r="R1" s="70"/>
      <c r="S1" s="70"/>
      <c r="T1" s="70"/>
      <c r="U1" s="70"/>
      <c r="V1" s="70"/>
      <c r="W1" s="70"/>
      <c r="X1" s="70"/>
      <c r="Y1" s="70"/>
      <c r="Z1" s="70"/>
      <c r="AA1" s="70"/>
      <c r="AB1" s="70"/>
    </row>
    <row r="2" spans="1:318" ht="15.75" thickBot="1" x14ac:dyDescent="0.3">
      <c r="A2" s="492" t="s">
        <v>2</v>
      </c>
      <c r="B2" s="492"/>
      <c r="C2" s="492"/>
      <c r="D2" s="492"/>
      <c r="E2" s="492"/>
      <c r="F2" s="492"/>
      <c r="G2" s="492"/>
      <c r="H2" s="492"/>
      <c r="I2" s="492"/>
      <c r="J2" s="492"/>
      <c r="K2" s="492"/>
      <c r="L2" s="96"/>
      <c r="M2" s="192">
        <v>1.0328832752791366</v>
      </c>
      <c r="N2" s="191"/>
      <c r="O2" s="192">
        <v>1.0667309266444205</v>
      </c>
      <c r="P2" s="191"/>
      <c r="Q2" s="192">
        <v>1.1007752334453451</v>
      </c>
      <c r="R2" s="191"/>
      <c r="S2" s="192">
        <v>1.1359444285376925</v>
      </c>
      <c r="T2" s="191"/>
      <c r="U2" s="192">
        <v>1.1718378943935353</v>
      </c>
      <c r="V2" s="191"/>
      <c r="W2" s="192">
        <v>1.2085196208340565</v>
      </c>
      <c r="X2" s="191"/>
      <c r="Y2" s="192">
        <v>1.2457877968277771</v>
      </c>
      <c r="Z2" s="191"/>
      <c r="AA2" s="192">
        <v>1.2836019905610632</v>
      </c>
      <c r="AB2" s="191"/>
      <c r="AC2" s="192">
        <v>1.3224442401340015</v>
      </c>
      <c r="AD2" s="191"/>
      <c r="AE2" s="192">
        <v>1.3631619032051636</v>
      </c>
      <c r="AF2" s="191"/>
      <c r="AG2" s="192">
        <v>1.4043449669096169</v>
      </c>
      <c r="AH2" s="191"/>
      <c r="AI2" s="192">
        <v>1.4471811771038039</v>
      </c>
    </row>
    <row r="3" spans="1:318" ht="75.75" thickBot="1" x14ac:dyDescent="0.3">
      <c r="A3" s="26" t="s">
        <v>3</v>
      </c>
      <c r="B3" s="26" t="s">
        <v>13</v>
      </c>
      <c r="C3" s="26" t="s">
        <v>72</v>
      </c>
      <c r="D3" s="26" t="s">
        <v>38</v>
      </c>
      <c r="E3" s="26" t="s">
        <v>1</v>
      </c>
      <c r="F3" s="27" t="s">
        <v>40</v>
      </c>
      <c r="G3" s="27" t="s">
        <v>37</v>
      </c>
      <c r="H3" s="27" t="s">
        <v>102</v>
      </c>
      <c r="I3" s="27" t="s">
        <v>103</v>
      </c>
      <c r="J3" s="27" t="s">
        <v>41</v>
      </c>
      <c r="K3" s="162" t="s">
        <v>101</v>
      </c>
      <c r="L3" s="157" t="s">
        <v>107</v>
      </c>
      <c r="M3" s="241" t="s">
        <v>108</v>
      </c>
      <c r="N3" s="155" t="s">
        <v>107</v>
      </c>
      <c r="O3" s="241" t="s">
        <v>109</v>
      </c>
      <c r="P3" s="155" t="s">
        <v>107</v>
      </c>
      <c r="Q3" s="241" t="s">
        <v>110</v>
      </c>
      <c r="R3" s="155" t="s">
        <v>107</v>
      </c>
      <c r="S3" s="241" t="s">
        <v>111</v>
      </c>
      <c r="T3" s="155" t="s">
        <v>107</v>
      </c>
      <c r="U3" s="241" t="s">
        <v>112</v>
      </c>
      <c r="V3" s="155" t="s">
        <v>107</v>
      </c>
      <c r="W3" s="241" t="s">
        <v>113</v>
      </c>
      <c r="X3" s="155" t="s">
        <v>107</v>
      </c>
      <c r="Y3" s="241" t="s">
        <v>114</v>
      </c>
      <c r="Z3" s="155" t="s">
        <v>107</v>
      </c>
      <c r="AA3" s="241" t="s">
        <v>115</v>
      </c>
      <c r="AB3" s="155" t="s">
        <v>107</v>
      </c>
      <c r="AC3" s="241" t="s">
        <v>116</v>
      </c>
      <c r="AD3" s="155" t="s">
        <v>107</v>
      </c>
      <c r="AE3" s="241" t="s">
        <v>117</v>
      </c>
      <c r="AF3" s="155" t="s">
        <v>107</v>
      </c>
      <c r="AG3" s="241" t="s">
        <v>118</v>
      </c>
      <c r="AH3" s="155" t="s">
        <v>107</v>
      </c>
      <c r="AI3" s="241" t="s">
        <v>119</v>
      </c>
    </row>
    <row r="4" spans="1:318" ht="93.75" customHeight="1" thickBot="1" x14ac:dyDescent="0.3">
      <c r="A4" s="597" t="s">
        <v>174</v>
      </c>
      <c r="B4" s="511"/>
      <c r="C4" s="594" t="s">
        <v>177</v>
      </c>
      <c r="D4" s="511"/>
      <c r="E4" s="29"/>
      <c r="F4" s="31"/>
      <c r="G4" s="29"/>
      <c r="H4" s="97"/>
      <c r="I4" s="97"/>
      <c r="J4" s="30"/>
      <c r="K4" s="102"/>
      <c r="L4" s="177"/>
      <c r="M4" s="172"/>
      <c r="O4" s="172"/>
      <c r="Q4" s="172"/>
      <c r="S4" s="172"/>
      <c r="U4" s="172"/>
      <c r="W4" s="172"/>
      <c r="Y4" s="172"/>
      <c r="AA4" s="172"/>
      <c r="AC4" s="172"/>
      <c r="AE4" s="172"/>
      <c r="AG4" s="172"/>
      <c r="AI4" s="172"/>
      <c r="AJ4" s="584"/>
      <c r="AK4" s="584"/>
    </row>
    <row r="5" spans="1:318" ht="57.75" customHeight="1" thickBot="1" x14ac:dyDescent="0.3">
      <c r="A5" s="598"/>
      <c r="B5" s="593"/>
      <c r="C5" s="595"/>
      <c r="D5" s="593"/>
      <c r="E5" s="29"/>
      <c r="F5" s="31"/>
      <c r="G5" s="29"/>
      <c r="H5" s="97"/>
      <c r="I5" s="97"/>
      <c r="J5" s="30"/>
      <c r="K5" s="102"/>
      <c r="L5" s="177"/>
      <c r="M5" s="172"/>
      <c r="O5" s="172"/>
      <c r="Q5" s="172"/>
      <c r="S5" s="172"/>
      <c r="U5" s="172"/>
      <c r="W5" s="172"/>
      <c r="Y5" s="172"/>
      <c r="AA5" s="172"/>
      <c r="AC5" s="172"/>
      <c r="AE5" s="172"/>
      <c r="AG5" s="172"/>
      <c r="AI5" s="172"/>
    </row>
    <row r="6" spans="1:318" ht="51" customHeight="1" thickBot="1" x14ac:dyDescent="0.3">
      <c r="A6" s="598"/>
      <c r="B6" s="512"/>
      <c r="C6" s="596"/>
      <c r="D6" s="512"/>
      <c r="E6" s="29"/>
      <c r="F6" s="71"/>
      <c r="G6" s="29"/>
      <c r="H6" s="97"/>
      <c r="I6" s="97"/>
      <c r="J6" s="30"/>
      <c r="K6" s="102"/>
      <c r="L6" s="177"/>
      <c r="M6" s="172"/>
      <c r="O6" s="172"/>
      <c r="Q6" s="172"/>
      <c r="S6" s="172"/>
      <c r="U6" s="172"/>
      <c r="W6" s="172"/>
      <c r="Y6" s="172"/>
      <c r="AA6" s="172"/>
      <c r="AC6" s="172"/>
      <c r="AE6" s="172"/>
      <c r="AG6" s="172"/>
      <c r="AI6" s="172"/>
    </row>
    <row r="7" spans="1:318" s="21" customFormat="1" ht="14.25" customHeight="1" thickBot="1" x14ac:dyDescent="0.3">
      <c r="A7" s="598"/>
      <c r="B7" s="38" t="s">
        <v>70</v>
      </c>
      <c r="C7" s="513"/>
      <c r="D7" s="514"/>
      <c r="E7" s="514"/>
      <c r="F7" s="514"/>
      <c r="G7" s="514"/>
      <c r="H7" s="514"/>
      <c r="I7" s="514"/>
      <c r="J7" s="515"/>
      <c r="K7" s="169">
        <f>SUM(K4:K6)</f>
        <v>0</v>
      </c>
      <c r="L7" s="173" t="s">
        <v>100</v>
      </c>
      <c r="M7" s="211">
        <f>+K7*M2</f>
        <v>0</v>
      </c>
      <c r="N7" s="161" t="s">
        <v>100</v>
      </c>
      <c r="O7" s="211"/>
      <c r="P7" s="161" t="s">
        <v>100</v>
      </c>
      <c r="Q7" s="211"/>
      <c r="R7" s="161" t="s">
        <v>100</v>
      </c>
      <c r="S7" s="211"/>
      <c r="T7" s="161" t="s">
        <v>100</v>
      </c>
      <c r="U7" s="211"/>
      <c r="V7" s="161" t="s">
        <v>100</v>
      </c>
      <c r="W7" s="211"/>
      <c r="X7" s="161" t="s">
        <v>100</v>
      </c>
      <c r="Y7" s="211"/>
      <c r="Z7" s="161" t="s">
        <v>100</v>
      </c>
      <c r="AA7" s="211"/>
      <c r="AB7" s="161" t="s">
        <v>100</v>
      </c>
      <c r="AC7" s="211"/>
      <c r="AD7" s="161" t="s">
        <v>100</v>
      </c>
      <c r="AE7" s="211"/>
      <c r="AF7" s="161" t="s">
        <v>100</v>
      </c>
      <c r="AG7" s="211"/>
      <c r="AH7" s="161" t="s">
        <v>100</v>
      </c>
      <c r="AI7" s="211"/>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row>
    <row r="8" spans="1:318" ht="30.75" thickBot="1" x14ac:dyDescent="0.3">
      <c r="A8" s="598"/>
      <c r="B8" s="36" t="s">
        <v>95</v>
      </c>
      <c r="C8" s="35" t="s">
        <v>104</v>
      </c>
      <c r="D8" s="516"/>
      <c r="E8" s="517"/>
      <c r="F8" s="517"/>
      <c r="G8" s="517"/>
      <c r="H8" s="517"/>
      <c r="I8" s="517"/>
      <c r="J8" s="518"/>
      <c r="K8" s="102">
        <f>+IF(C8="Consultoria (25%)",K7*25%,0)+IF(C8="Obra (30%)",K7*30%,0)+IF(C8="Directo (20%)",K7*20%,0)+IF(C8="No aplica",0,0)+IF(C8="Directo (10%)",K7*10%,0)</f>
        <v>0</v>
      </c>
      <c r="L8" s="175" t="s">
        <v>104</v>
      </c>
      <c r="M8" s="174">
        <f>+IF(L8="Consultoria (25%)",M7*25%,0)+IF(L8="Obra (30%)",M7*30%,0)+IF(L8="Directo (20%)",M7*20%,0)+IF(L8="No aplica",0,0)+IF(L8="Directo (10%)",M7*10%,0)</f>
        <v>0</v>
      </c>
      <c r="N8" s="44" t="s">
        <v>104</v>
      </c>
      <c r="O8" s="174">
        <f>+IF(N8="Consultoria (25%)",O7*25%,0)+IF(N8="Obra (30%)",O7*30%,0)+IF(N8="Directo (20%)",O7*20%,0)+IF(N8="No aplica",0,0)+IF(N8="Directo (10%)",O7*10%,0)</f>
        <v>0</v>
      </c>
      <c r="P8" s="44" t="s">
        <v>104</v>
      </c>
      <c r="Q8" s="174">
        <f>+IF(P8="Consultoria (25%)",Q7*25%,0)+IF(P8="Obra (30%)",Q7*30%,0)+IF(P8="Directo (20%)",Q7*20%,0)+IF(P8="No aplica",0,0)+IF(P8="Directo (10%)",Q7*10%,0)</f>
        <v>0</v>
      </c>
      <c r="R8" s="44" t="s">
        <v>104</v>
      </c>
      <c r="S8" s="174">
        <f>+IF(R8="Consultoria (25%)",S7*25%,0)+IF(R8="Obra (30%)",S7*30%,0)+IF(R8="Directo (20%)",S7*20%,0)+IF(R8="No aplica",0,0)+IF(R8="Directo (10%)",S7*10%,0)</f>
        <v>0</v>
      </c>
      <c r="T8" s="44" t="s">
        <v>104</v>
      </c>
      <c r="U8" s="174">
        <f>+IF(T8="Consultoria (25%)",U7*25%,0)+IF(T8="Obra (30%)",U7*30%,0)+IF(T8="Directo (20%)",U7*20%,0)+IF(T8="No aplica",0,0)+IF(T8="Directo (10%)",U7*10%,0)</f>
        <v>0</v>
      </c>
      <c r="V8" s="44" t="s">
        <v>104</v>
      </c>
      <c r="W8" s="174">
        <f>+IF(V8="Consultoria (25%)",W7*25%,0)+IF(V8="Obra (30%)",W7*30%,0)+IF(V8="Directo (20%)",W7*20%,0)+IF(V8="No aplica",0,0)+IF(V8="Directo (10%)",W7*10%,0)</f>
        <v>0</v>
      </c>
      <c r="X8" s="44" t="s">
        <v>104</v>
      </c>
      <c r="Y8" s="174">
        <f>+IF(X8="Consultoria (25%)",Y7*25%,0)+IF(X8="Obra (30%)",Y7*30%,0)+IF(X8="Directo (20%)",Y7*20%,0)+IF(X8="No aplica",0,0)+IF(X8="Directo (10%)",Y7*10%,0)</f>
        <v>0</v>
      </c>
      <c r="Z8" s="44" t="s">
        <v>104</v>
      </c>
      <c r="AA8" s="174">
        <f>+IF(Z8="Consultoria (25%)",AA7*25%,0)+IF(Z8="Obra (30%)",AA7*30%,0)+IF(Z8="Directo (20%)",AA7*20%,0)+IF(Z8="No aplica",0,0)+IF(Z8="Directo (10%)",AA7*10%,0)</f>
        <v>0</v>
      </c>
      <c r="AB8" s="44" t="s">
        <v>104</v>
      </c>
      <c r="AC8" s="174">
        <f>+IF(AB8="Consultoria (25%)",AC7*25%,0)+IF(AB8="Obra (30%)",AC7*30%,0)+IF(AB8="Directo (20%)",AC7*20%,0)+IF(AB8="No aplica",0,0)+IF(AB8="Directo (10%)",AC7*10%,0)</f>
        <v>0</v>
      </c>
      <c r="AD8" s="44" t="s">
        <v>104</v>
      </c>
      <c r="AE8" s="174">
        <f>+IF(AD8="Consultoria (25%)",AE7*25%,0)+IF(AD8="Obra (30%)",AE7*30%,0)+IF(AD8="Directo (20%)",AE7*20%,0)+IF(AD8="No aplica",0,0)+IF(AD8="Directo (10%)",AE7*10%,0)</f>
        <v>0</v>
      </c>
      <c r="AF8" s="44" t="s">
        <v>104</v>
      </c>
      <c r="AG8" s="174">
        <f>+IF(AF8="Consultoria (25%)",AG7*25%,0)+IF(AF8="Obra (30%)",AG7*30%,0)+IF(AF8="Directo (20%)",AG7*20%,0)+IF(AF8="No aplica",0,0)+IF(AF8="Directo (10%)",AG7*10%,0)</f>
        <v>0</v>
      </c>
      <c r="AH8" s="44" t="s">
        <v>104</v>
      </c>
      <c r="AI8" s="174">
        <f>+IF(AH8="Consultoria (25%)",AI7*25%,0)+IF(AH8="Obra (30%)",AI7*30%,0)+IF(AH8="Directo (20%)",AI7*20%,0)+IF(AH8="No aplica",0,0)+IF(AH8="Directo (10%)",AI7*10%,0)</f>
        <v>0</v>
      </c>
    </row>
    <row r="9" spans="1:318" ht="30.75" thickBot="1" x14ac:dyDescent="0.3">
      <c r="A9" s="598"/>
      <c r="B9" s="36" t="s">
        <v>91</v>
      </c>
      <c r="C9" s="35" t="s">
        <v>69</v>
      </c>
      <c r="D9" s="506"/>
      <c r="E9" s="507"/>
      <c r="F9" s="507"/>
      <c r="G9" s="507"/>
      <c r="H9" s="507"/>
      <c r="I9" s="507"/>
      <c r="J9" s="508"/>
      <c r="K9" s="102">
        <f>+IF(C9="si",K7*10%,0)</f>
        <v>0</v>
      </c>
      <c r="L9" s="175" t="s">
        <v>69</v>
      </c>
      <c r="M9" s="174">
        <f>+IF(L9="si",M7*10%,0)</f>
        <v>0</v>
      </c>
      <c r="N9" s="44" t="s">
        <v>69</v>
      </c>
      <c r="O9" s="174">
        <f>+IF(N9="si",O7*10%,0)</f>
        <v>0</v>
      </c>
      <c r="P9" s="44" t="s">
        <v>69</v>
      </c>
      <c r="Q9" s="174">
        <f>+IF(P9="si",Q7*10%,0)</f>
        <v>0</v>
      </c>
      <c r="R9" s="44" t="s">
        <v>69</v>
      </c>
      <c r="S9" s="174">
        <f>+IF(R9="si",S7*10%,0)</f>
        <v>0</v>
      </c>
      <c r="T9" s="44" t="s">
        <v>69</v>
      </c>
      <c r="U9" s="174">
        <f>+IF(T9="si",U7*10%,0)</f>
        <v>0</v>
      </c>
      <c r="V9" s="44" t="s">
        <v>69</v>
      </c>
      <c r="W9" s="174">
        <f>+IF(V9="si",W7*10%,0)</f>
        <v>0</v>
      </c>
      <c r="X9" s="44" t="s">
        <v>69</v>
      </c>
      <c r="Y9" s="174">
        <f>+IF(X9="si",Y7*10%,0)</f>
        <v>0</v>
      </c>
      <c r="Z9" s="44" t="s">
        <v>69</v>
      </c>
      <c r="AA9" s="174">
        <f>+IF(Z9="si",AA7*10%,0)</f>
        <v>0</v>
      </c>
      <c r="AB9" s="44" t="s">
        <v>69</v>
      </c>
      <c r="AC9" s="174">
        <f>+IF(AB9="si",AC7*10%,0)</f>
        <v>0</v>
      </c>
      <c r="AD9" s="44" t="s">
        <v>69</v>
      </c>
      <c r="AE9" s="174">
        <f>+IF(AD9="si",AE7*10%,0)</f>
        <v>0</v>
      </c>
      <c r="AF9" s="44" t="s">
        <v>69</v>
      </c>
      <c r="AG9" s="174">
        <f>+IF(AF9="si",AG7*10%,0)</f>
        <v>0</v>
      </c>
      <c r="AH9" s="44" t="s">
        <v>69</v>
      </c>
      <c r="AI9" s="174">
        <f>+IF(AH9="si",AI7*10%,0)</f>
        <v>0</v>
      </c>
    </row>
    <row r="10" spans="1:318" ht="30.75" thickBot="1" x14ac:dyDescent="0.3">
      <c r="A10" s="598"/>
      <c r="B10" s="36" t="s">
        <v>92</v>
      </c>
      <c r="C10" s="35" t="s">
        <v>69</v>
      </c>
      <c r="D10" s="506"/>
      <c r="E10" s="507"/>
      <c r="F10" s="507"/>
      <c r="G10" s="507"/>
      <c r="H10" s="507"/>
      <c r="I10" s="507"/>
      <c r="J10" s="508"/>
      <c r="K10" s="102">
        <f>+IF(C10="si",K7*7%,0)</f>
        <v>0</v>
      </c>
      <c r="L10" s="175" t="s">
        <v>69</v>
      </c>
      <c r="M10" s="174">
        <f>+IF(L10="si",M7*7%,0)</f>
        <v>0</v>
      </c>
      <c r="N10" s="44" t="s">
        <v>69</v>
      </c>
      <c r="O10" s="174">
        <f>+IF(N10="si",O7*7%,0)</f>
        <v>0</v>
      </c>
      <c r="P10" s="44" t="s">
        <v>69</v>
      </c>
      <c r="Q10" s="174">
        <f>+IF(P10="si",Q7*7%,0)</f>
        <v>0</v>
      </c>
      <c r="R10" s="44" t="s">
        <v>69</v>
      </c>
      <c r="S10" s="174">
        <f>+IF(R10="si",S7*7%,0)</f>
        <v>0</v>
      </c>
      <c r="T10" s="44" t="s">
        <v>69</v>
      </c>
      <c r="U10" s="174">
        <f>+IF(T10="si",U7*7%,0)</f>
        <v>0</v>
      </c>
      <c r="V10" s="44" t="s">
        <v>69</v>
      </c>
      <c r="W10" s="174">
        <f>+IF(V10="si",W7*7%,0)</f>
        <v>0</v>
      </c>
      <c r="X10" s="44" t="s">
        <v>69</v>
      </c>
      <c r="Y10" s="174">
        <f>+IF(X10="si",Y7*7%,0)</f>
        <v>0</v>
      </c>
      <c r="Z10" s="44" t="s">
        <v>69</v>
      </c>
      <c r="AA10" s="174">
        <f>+IF(Z10="si",AA7*7%,0)</f>
        <v>0</v>
      </c>
      <c r="AB10" s="44" t="s">
        <v>69</v>
      </c>
      <c r="AC10" s="174">
        <f>+IF(AB10="si",AC7*7%,0)</f>
        <v>0</v>
      </c>
      <c r="AD10" s="44" t="s">
        <v>69</v>
      </c>
      <c r="AE10" s="174">
        <f>+IF(AD10="si",AE7*7%,0)</f>
        <v>0</v>
      </c>
      <c r="AF10" s="44" t="s">
        <v>69</v>
      </c>
      <c r="AG10" s="174">
        <f>+IF(AF10="si",AG7*7%,0)</f>
        <v>0</v>
      </c>
      <c r="AH10" s="44" t="s">
        <v>69</v>
      </c>
      <c r="AI10" s="174">
        <f>+IF(AH10="si",AI7*7%,0)</f>
        <v>0</v>
      </c>
    </row>
    <row r="11" spans="1:318" ht="20.25" customHeight="1" thickBot="1" x14ac:dyDescent="0.3">
      <c r="A11" s="599"/>
      <c r="B11" s="36" t="s">
        <v>93</v>
      </c>
      <c r="C11" s="35" t="s">
        <v>69</v>
      </c>
      <c r="D11" s="506"/>
      <c r="E11" s="507"/>
      <c r="F11" s="507"/>
      <c r="G11" s="507"/>
      <c r="H11" s="507"/>
      <c r="I11" s="507"/>
      <c r="J11" s="508"/>
      <c r="K11" s="102">
        <f>+IF(C11="si",K7*5%,0)</f>
        <v>0</v>
      </c>
      <c r="L11" s="175" t="s">
        <v>69</v>
      </c>
      <c r="M11" s="174">
        <f>+IF(L11="si",M7*5%,0)</f>
        <v>0</v>
      </c>
      <c r="N11" s="44" t="s">
        <v>69</v>
      </c>
      <c r="O11" s="174">
        <f>+IF(N11="si",O7*5%,0)</f>
        <v>0</v>
      </c>
      <c r="P11" s="44" t="s">
        <v>69</v>
      </c>
      <c r="Q11" s="174">
        <f>+IF(P11="si",Q7*5%,0)</f>
        <v>0</v>
      </c>
      <c r="R11" s="44" t="s">
        <v>69</v>
      </c>
      <c r="S11" s="174">
        <f>+IF(R11="si",S7*5%,0)</f>
        <v>0</v>
      </c>
      <c r="T11" s="44" t="s">
        <v>69</v>
      </c>
      <c r="U11" s="174">
        <f>+IF(T11="si",U7*5%,0)</f>
        <v>0</v>
      </c>
      <c r="V11" s="44" t="s">
        <v>69</v>
      </c>
      <c r="W11" s="174">
        <f>+IF(V11="si",W7*5%,0)</f>
        <v>0</v>
      </c>
      <c r="X11" s="44" t="s">
        <v>69</v>
      </c>
      <c r="Y11" s="174">
        <f>+IF(X11="si",Y7*5%,0)</f>
        <v>0</v>
      </c>
      <c r="Z11" s="44" t="s">
        <v>69</v>
      </c>
      <c r="AA11" s="174">
        <f>+IF(Z11="si",AA7*5%,0)</f>
        <v>0</v>
      </c>
      <c r="AB11" s="44" t="s">
        <v>69</v>
      </c>
      <c r="AC11" s="174">
        <f>+IF(AB11="si",AC7*5%,0)</f>
        <v>0</v>
      </c>
      <c r="AD11" s="44" t="s">
        <v>69</v>
      </c>
      <c r="AE11" s="174">
        <f>+IF(AD11="si",AE7*5%,0)</f>
        <v>0</v>
      </c>
      <c r="AF11" s="44" t="s">
        <v>69</v>
      </c>
      <c r="AG11" s="174">
        <f>+IF(AF11="si",AG7*5%,0)</f>
        <v>0</v>
      </c>
      <c r="AH11" s="44" t="s">
        <v>69</v>
      </c>
      <c r="AI11" s="174">
        <f>+IF(AH11="si",AI7*5%,0)</f>
        <v>0</v>
      </c>
    </row>
    <row r="12" spans="1:318" s="33" customFormat="1" ht="15.75" thickBot="1" x14ac:dyDescent="0.3">
      <c r="A12" s="500">
        <v>0</v>
      </c>
      <c r="B12" s="501"/>
      <c r="C12" s="501"/>
      <c r="D12" s="501"/>
      <c r="E12" s="501"/>
      <c r="F12" s="501"/>
      <c r="G12" s="501"/>
      <c r="H12" s="501"/>
      <c r="I12" s="501"/>
      <c r="J12" s="502"/>
      <c r="K12" s="203">
        <f>SUM(K7:K11)</f>
        <v>0</v>
      </c>
      <c r="L12" s="181"/>
      <c r="M12" s="186">
        <f>SUM(M7:M11)</f>
        <v>0</v>
      </c>
      <c r="N12" s="190"/>
      <c r="O12" s="186">
        <f>SUM(O7:O11)</f>
        <v>0</v>
      </c>
      <c r="P12" s="190"/>
      <c r="Q12" s="186">
        <f>SUM(Q7:Q11)</f>
        <v>0</v>
      </c>
      <c r="R12" s="190"/>
      <c r="S12" s="186">
        <f>SUM(S7:S11)</f>
        <v>0</v>
      </c>
      <c r="T12" s="190"/>
      <c r="U12" s="186">
        <f>SUM(U7:U11)</f>
        <v>0</v>
      </c>
      <c r="V12" s="190"/>
      <c r="W12" s="186">
        <f>SUM(W7:W11)</f>
        <v>0</v>
      </c>
      <c r="X12" s="190"/>
      <c r="Y12" s="186">
        <f>SUM(Y7:Y11)</f>
        <v>0</v>
      </c>
      <c r="Z12" s="190"/>
      <c r="AA12" s="186">
        <f>SUM(AA7:AA11)</f>
        <v>0</v>
      </c>
      <c r="AB12" s="190"/>
      <c r="AC12" s="186">
        <f>SUM(AC7:AC11)</f>
        <v>0</v>
      </c>
      <c r="AD12" s="190"/>
      <c r="AE12" s="186">
        <f>SUM(AE7:AE11)</f>
        <v>0</v>
      </c>
      <c r="AF12" s="190"/>
      <c r="AG12" s="186">
        <f>SUM(AG7:AG11)</f>
        <v>0</v>
      </c>
      <c r="AH12" s="190"/>
      <c r="AI12" s="186">
        <f>SUM(AI7:AI11)</f>
        <v>0</v>
      </c>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row>
    <row r="13" spans="1:318" s="33" customFormat="1" hidden="1" x14ac:dyDescent="0.25">
      <c r="A13" s="565" t="s">
        <v>99</v>
      </c>
      <c r="B13" s="566"/>
      <c r="C13" s="566"/>
      <c r="D13" s="566"/>
      <c r="E13" s="566"/>
      <c r="F13" s="566"/>
      <c r="G13" s="566"/>
      <c r="H13" s="566"/>
      <c r="I13" s="566"/>
      <c r="J13" s="580"/>
      <c r="K13" s="240" t="e">
        <f>SUM(#REF!)</f>
        <v>#REF!</v>
      </c>
      <c r="L13" s="178"/>
      <c r="M13" s="183" t="e">
        <f>SUM(#REF!)</f>
        <v>#REF!</v>
      </c>
      <c r="N13" s="156"/>
      <c r="O13" s="183" t="e">
        <f>SUM(#REF!)</f>
        <v>#REF!</v>
      </c>
      <c r="P13" s="156"/>
      <c r="Q13" s="183" t="e">
        <f>SUM(#REF!)</f>
        <v>#REF!</v>
      </c>
      <c r="R13" s="156"/>
      <c r="S13" s="183" t="e">
        <f>SUM(#REF!)</f>
        <v>#REF!</v>
      </c>
      <c r="T13" s="156"/>
      <c r="U13" s="183" t="e">
        <f>SUM(#REF!)</f>
        <v>#REF!</v>
      </c>
      <c r="V13" s="156"/>
      <c r="W13" s="183" t="e">
        <f>SUM(#REF!)</f>
        <v>#REF!</v>
      </c>
      <c r="X13" s="156"/>
      <c r="Y13" s="183" t="e">
        <f>SUM(#REF!)</f>
        <v>#REF!</v>
      </c>
      <c r="Z13" s="156"/>
      <c r="AA13" s="183" t="e">
        <f>SUM(#REF!)</f>
        <v>#REF!</v>
      </c>
      <c r="AB13" s="156"/>
      <c r="AC13" s="183" t="e">
        <f>SUM(#REF!)</f>
        <v>#REF!</v>
      </c>
      <c r="AD13" s="156"/>
      <c r="AE13" s="183" t="e">
        <f>SUM(#REF!)</f>
        <v>#REF!</v>
      </c>
      <c r="AF13" s="156"/>
      <c r="AG13" s="183" t="e">
        <f>SUM(#REF!)</f>
        <v>#REF!</v>
      </c>
      <c r="AH13" s="156"/>
      <c r="AI13" s="183" t="e">
        <f>SUM(#REF!)</f>
        <v>#REF!</v>
      </c>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row>
    <row r="14" spans="1:318" s="8" customFormat="1" hidden="1" x14ac:dyDescent="0.25">
      <c r="A14" s="535" t="s">
        <v>5</v>
      </c>
      <c r="B14" s="535"/>
      <c r="C14" s="535"/>
      <c r="D14" s="535"/>
      <c r="E14" s="535"/>
      <c r="F14" s="535"/>
      <c r="G14" s="535"/>
      <c r="H14" s="535"/>
      <c r="I14" s="535"/>
      <c r="J14" s="535"/>
      <c r="K14" s="153" t="e">
        <f>+#REF!+K13</f>
        <v>#REF!</v>
      </c>
      <c r="L14" s="106"/>
      <c r="M14" s="106" t="e">
        <f>+#REF!+M13</f>
        <v>#REF!</v>
      </c>
      <c r="N14" s="106"/>
      <c r="O14" s="106" t="e">
        <f>+#REF!+O13</f>
        <v>#REF!</v>
      </c>
      <c r="P14" s="106"/>
      <c r="Q14" s="106" t="e">
        <f>+#REF!+Q13</f>
        <v>#REF!</v>
      </c>
      <c r="R14" s="106"/>
      <c r="S14" s="106" t="e">
        <f>+#REF!+S13</f>
        <v>#REF!</v>
      </c>
      <c r="T14" s="106"/>
      <c r="U14" s="106" t="e">
        <f>+#REF!+U13</f>
        <v>#REF!</v>
      </c>
      <c r="V14" s="106"/>
      <c r="W14" s="106" t="e">
        <f>+#REF!+W13</f>
        <v>#REF!</v>
      </c>
      <c r="X14" s="106"/>
      <c r="Y14" s="106" t="e">
        <f>+#REF!+Y13</f>
        <v>#REF!</v>
      </c>
      <c r="Z14" s="106"/>
      <c r="AA14" s="106" t="e">
        <f>+#REF!+AA13</f>
        <v>#REF!</v>
      </c>
      <c r="AB14" s="106"/>
      <c r="AC14" s="106" t="e">
        <f>+#REF!+AC13</f>
        <v>#REF!</v>
      </c>
      <c r="AD14" s="106"/>
      <c r="AE14" s="106" t="e">
        <f>+#REF!+AE13</f>
        <v>#REF!</v>
      </c>
      <c r="AF14" s="106"/>
      <c r="AG14" s="106" t="e">
        <f>+#REF!+AG13</f>
        <v>#REF!</v>
      </c>
      <c r="AH14" s="106"/>
      <c r="AI14" s="106" t="e">
        <f>+#REF!+AI13</f>
        <v>#REF!</v>
      </c>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row>
    <row r="15" spans="1:318" s="52" customFormat="1" hidden="1" x14ac:dyDescent="0.2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row>
    <row r="16" spans="1:318" hidden="1" x14ac:dyDescent="0.25">
      <c r="A16" s="591" t="s">
        <v>57</v>
      </c>
      <c r="B16" s="592"/>
      <c r="C16" s="592"/>
      <c r="D16" s="592"/>
      <c r="E16" s="592"/>
      <c r="F16" s="592"/>
      <c r="G16" s="592"/>
      <c r="H16" s="592"/>
      <c r="I16" s="592"/>
      <c r="J16" s="592"/>
      <c r="K16" s="592"/>
      <c r="L16" s="202"/>
    </row>
    <row r="17" spans="1:318" ht="15.75" hidden="1" thickBot="1" x14ac:dyDescent="0.3">
      <c r="A17" s="492" t="s">
        <v>2</v>
      </c>
      <c r="B17" s="492"/>
      <c r="C17" s="492"/>
      <c r="D17" s="492"/>
      <c r="E17" s="492"/>
      <c r="F17" s="492"/>
      <c r="G17" s="492"/>
      <c r="H17" s="492"/>
      <c r="I17" s="492"/>
      <c r="J17" s="492"/>
      <c r="K17" s="492"/>
      <c r="L17" s="96"/>
      <c r="M17" s="192">
        <v>1.0328832752791366</v>
      </c>
      <c r="N17" s="191"/>
      <c r="O17" s="192">
        <v>1.0667309266444205</v>
      </c>
      <c r="P17" s="191"/>
      <c r="Q17" s="192">
        <v>1.1007752334453451</v>
      </c>
      <c r="R17" s="191"/>
      <c r="S17" s="192">
        <v>1.1359444285376925</v>
      </c>
      <c r="T17" s="191"/>
      <c r="U17" s="192">
        <v>1.1718378943935353</v>
      </c>
      <c r="V17" s="191"/>
      <c r="W17" s="192">
        <v>1.2085196208340565</v>
      </c>
      <c r="X17" s="191"/>
      <c r="Y17" s="192">
        <v>1.2457877968277771</v>
      </c>
      <c r="Z17" s="191"/>
      <c r="AA17" s="192">
        <v>1.2836019905610632</v>
      </c>
      <c r="AB17" s="191"/>
      <c r="AC17" s="192">
        <v>1.3224442401340015</v>
      </c>
      <c r="AD17" s="191"/>
      <c r="AE17" s="192">
        <v>1.3631619032051636</v>
      </c>
      <c r="AF17" s="191"/>
      <c r="AG17" s="192">
        <v>1.4043449669096169</v>
      </c>
      <c r="AH17" s="191"/>
      <c r="AI17" s="192">
        <v>1.4471811771038039</v>
      </c>
    </row>
    <row r="18" spans="1:318" ht="75.75" hidden="1" thickBot="1" x14ac:dyDescent="0.3">
      <c r="A18" s="26" t="s">
        <v>3</v>
      </c>
      <c r="B18" s="26" t="s">
        <v>13</v>
      </c>
      <c r="C18" s="26" t="s">
        <v>72</v>
      </c>
      <c r="D18" s="26" t="s">
        <v>38</v>
      </c>
      <c r="E18" s="26" t="s">
        <v>1</v>
      </c>
      <c r="F18" s="27" t="s">
        <v>40</v>
      </c>
      <c r="G18" s="27" t="s">
        <v>37</v>
      </c>
      <c r="H18" s="27" t="s">
        <v>102</v>
      </c>
      <c r="I18" s="27" t="s">
        <v>103</v>
      </c>
      <c r="J18" s="27" t="s">
        <v>41</v>
      </c>
      <c r="K18" s="99" t="s">
        <v>101</v>
      </c>
      <c r="L18" s="157" t="s">
        <v>107</v>
      </c>
      <c r="M18" s="241" t="s">
        <v>108</v>
      </c>
      <c r="N18" s="155" t="s">
        <v>107</v>
      </c>
      <c r="O18" s="241" t="s">
        <v>109</v>
      </c>
      <c r="P18" s="155" t="s">
        <v>107</v>
      </c>
      <c r="Q18" s="241" t="s">
        <v>110</v>
      </c>
      <c r="R18" s="155" t="s">
        <v>107</v>
      </c>
      <c r="S18" s="241" t="s">
        <v>111</v>
      </c>
      <c r="T18" s="155" t="s">
        <v>107</v>
      </c>
      <c r="U18" s="241" t="s">
        <v>112</v>
      </c>
      <c r="V18" s="155" t="s">
        <v>107</v>
      </c>
      <c r="W18" s="241" t="s">
        <v>113</v>
      </c>
      <c r="X18" s="155" t="s">
        <v>107</v>
      </c>
      <c r="Y18" s="241" t="s">
        <v>114</v>
      </c>
      <c r="Z18" s="155" t="s">
        <v>107</v>
      </c>
      <c r="AA18" s="241" t="s">
        <v>115</v>
      </c>
      <c r="AB18" s="155" t="s">
        <v>107</v>
      </c>
      <c r="AC18" s="241" t="s">
        <v>116</v>
      </c>
      <c r="AD18" s="155" t="s">
        <v>107</v>
      </c>
      <c r="AE18" s="241" t="s">
        <v>117</v>
      </c>
      <c r="AF18" s="155" t="s">
        <v>107</v>
      </c>
      <c r="AG18" s="241" t="s">
        <v>118</v>
      </c>
      <c r="AH18" s="155" t="s">
        <v>107</v>
      </c>
      <c r="AI18" s="241" t="s">
        <v>119</v>
      </c>
    </row>
    <row r="19" spans="1:318" ht="60" hidden="1" customHeight="1" x14ac:dyDescent="0.25">
      <c r="A19" s="568"/>
      <c r="B19" s="511"/>
      <c r="C19" s="594"/>
      <c r="D19" s="603"/>
      <c r="E19" s="57">
        <v>15</v>
      </c>
      <c r="F19" s="39" t="str">
        <f>VLOOKUP(E19,HONORARIOS!A18:G38,2,0)</f>
        <v>TITULO PROFESIONAL Y TITULO DE POSGRADO DESDE SEIS (6) AÑOS HASTA OCHO (8) AÑOS DE EXPERIENCIA PROFESIONAL</v>
      </c>
      <c r="G19" s="57">
        <v>0</v>
      </c>
      <c r="H19" s="115">
        <f>VLOOKUP(E19,HONORARIOS!A18:G38,5,0)</f>
        <v>9216931.5</v>
      </c>
      <c r="I19" s="115">
        <f>+H19*G19</f>
        <v>0</v>
      </c>
      <c r="J19" s="73">
        <v>4</v>
      </c>
      <c r="K19" s="100">
        <f>+I19*J19</f>
        <v>0</v>
      </c>
      <c r="L19" s="177"/>
      <c r="M19" s="172"/>
      <c r="O19" s="172"/>
      <c r="Q19" s="172"/>
      <c r="S19" s="172"/>
      <c r="U19" s="172"/>
      <c r="W19" s="172"/>
      <c r="Y19" s="172"/>
      <c r="AA19" s="172"/>
      <c r="AC19" s="172"/>
      <c r="AE19" s="172"/>
      <c r="AG19" s="172"/>
      <c r="AI19" s="172"/>
    </row>
    <row r="20" spans="1:318" ht="60" hidden="1" customHeight="1" x14ac:dyDescent="0.25">
      <c r="A20" s="569"/>
      <c r="B20" s="593"/>
      <c r="C20" s="595"/>
      <c r="D20" s="604"/>
      <c r="E20" s="57">
        <v>10</v>
      </c>
      <c r="F20" s="74" t="str">
        <f>VLOOKUP(E20,HONORARIOS!A5:G25,2,0)</f>
        <v>TITULO PROFESIONAL DESDE UNO (1) HASTA TRES (3) AÑOS DE EXPERIENCIA PROFESIONAL</v>
      </c>
      <c r="G20" s="57">
        <v>0</v>
      </c>
      <c r="H20" s="115">
        <f>VLOOKUP(E20,HONORARIOS!A5:G25,5,0)</f>
        <v>4827916.5</v>
      </c>
      <c r="I20" s="115">
        <f>+H20*G20</f>
        <v>0</v>
      </c>
      <c r="J20" s="73">
        <v>4</v>
      </c>
      <c r="K20" s="100">
        <f>+I20*J20</f>
        <v>0</v>
      </c>
      <c r="L20" s="177"/>
      <c r="M20" s="204"/>
      <c r="N20" s="51"/>
      <c r="O20" s="172"/>
      <c r="Q20" s="172"/>
      <c r="S20" s="172"/>
      <c r="U20" s="172"/>
      <c r="W20" s="172"/>
      <c r="Y20" s="172"/>
      <c r="AA20" s="172"/>
      <c r="AC20" s="172"/>
      <c r="AE20" s="172"/>
      <c r="AG20" s="172"/>
      <c r="AI20" s="172"/>
    </row>
    <row r="21" spans="1:318" ht="60" hidden="1" customHeight="1" x14ac:dyDescent="0.25">
      <c r="A21" s="569"/>
      <c r="B21" s="512"/>
      <c r="C21" s="596"/>
      <c r="D21" s="605"/>
      <c r="E21" s="57">
        <v>9</v>
      </c>
      <c r="F21" s="75" t="str">
        <f>VLOOKUP(E21,HONORARIOS!A6:G26,2,0)</f>
        <v>TITULO PROFESIONAL SIN EXPERIENCIA PROFESIONAL</v>
      </c>
      <c r="G21" s="57">
        <v>0</v>
      </c>
      <c r="H21" s="115">
        <f>VLOOKUP(E21,HONORARIOS!A6:G26,5,0)</f>
        <v>3950113.5</v>
      </c>
      <c r="I21" s="115">
        <f>+H21*G21</f>
        <v>0</v>
      </c>
      <c r="J21" s="73">
        <v>4</v>
      </c>
      <c r="K21" s="100">
        <f>+I21*J21</f>
        <v>0</v>
      </c>
      <c r="L21" s="177"/>
      <c r="M21" s="172"/>
      <c r="O21" s="172"/>
      <c r="Q21" s="172"/>
      <c r="S21" s="172"/>
      <c r="U21" s="172"/>
      <c r="W21" s="172"/>
      <c r="Y21" s="172"/>
      <c r="AA21" s="172"/>
      <c r="AC21" s="172"/>
      <c r="AE21" s="172"/>
      <c r="AG21" s="172"/>
      <c r="AI21" s="172"/>
    </row>
    <row r="22" spans="1:318" s="21" customFormat="1" ht="16.5" hidden="1" customHeight="1" x14ac:dyDescent="0.25">
      <c r="A22" s="569"/>
      <c r="B22" s="38" t="s">
        <v>70</v>
      </c>
      <c r="C22" s="513"/>
      <c r="D22" s="514"/>
      <c r="E22" s="514"/>
      <c r="F22" s="514"/>
      <c r="G22" s="514"/>
      <c r="H22" s="514"/>
      <c r="I22" s="514"/>
      <c r="J22" s="514"/>
      <c r="K22" s="101">
        <f>SUM(K19:K21)</f>
        <v>0</v>
      </c>
      <c r="L22" s="173" t="s">
        <v>100</v>
      </c>
      <c r="M22" s="211"/>
      <c r="N22" s="161" t="s">
        <v>100</v>
      </c>
      <c r="O22" s="211">
        <f>+K22*O17</f>
        <v>0</v>
      </c>
      <c r="P22" s="161" t="s">
        <v>100</v>
      </c>
      <c r="Q22" s="211"/>
      <c r="R22" s="161" t="s">
        <v>100</v>
      </c>
      <c r="S22" s="211"/>
      <c r="T22" s="161" t="s">
        <v>100</v>
      </c>
      <c r="U22" s="211"/>
      <c r="V22" s="161" t="s">
        <v>100</v>
      </c>
      <c r="W22" s="211"/>
      <c r="X22" s="161" t="s">
        <v>100</v>
      </c>
      <c r="Y22" s="211"/>
      <c r="Z22" s="161" t="s">
        <v>100</v>
      </c>
      <c r="AA22" s="211"/>
      <c r="AB22" s="161" t="s">
        <v>100</v>
      </c>
      <c r="AC22" s="211"/>
      <c r="AD22" s="161" t="s">
        <v>100</v>
      </c>
      <c r="AE22" s="211"/>
      <c r="AF22" s="161" t="s">
        <v>100</v>
      </c>
      <c r="AG22" s="211"/>
      <c r="AH22" s="161" t="s">
        <v>100</v>
      </c>
      <c r="AI22" s="211"/>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row>
    <row r="23" spans="1:318" ht="30.75" hidden="1" thickBot="1" x14ac:dyDescent="0.3">
      <c r="A23" s="569"/>
      <c r="B23" s="36" t="s">
        <v>95</v>
      </c>
      <c r="C23" s="35" t="s">
        <v>96</v>
      </c>
      <c r="D23" s="516" t="s">
        <v>75</v>
      </c>
      <c r="E23" s="517"/>
      <c r="F23" s="517"/>
      <c r="G23" s="517"/>
      <c r="H23" s="517"/>
      <c r="I23" s="517"/>
      <c r="J23" s="518"/>
      <c r="K23" s="100">
        <f>+IF(C23="Consultoria (25%)",K22*25%,0)+IF(C23="Obra (30%)",K22*30%,0)+IF(C23="Directo (20%)",K22*20%,0)+IF(C23="No aplica",0,0)+IF(C23="Directo (10%)",K22*10%,0)</f>
        <v>0</v>
      </c>
      <c r="L23" s="175" t="s">
        <v>104</v>
      </c>
      <c r="M23" s="174">
        <f>+IF(L23="Consultoria (25%)",M22*25%,0)+IF(L23="Obra (30%)",M22*30%,0)+IF(L23="Directo (20%)",M22*20%,0)+IF(L23="No aplica",0,0)+IF(L23="Directo (10%)",M22*10%,0)</f>
        <v>0</v>
      </c>
      <c r="N23" s="44" t="s">
        <v>104</v>
      </c>
      <c r="O23" s="174">
        <f>+IF(N23="Consultoria (25%)",O22*25%,0)+IF(N23="Obra (30%)",O22*30%,0)+IF(N23="Directo (20%)",O22*20%,0)+IF(N23="No aplica",0,0)+IF(N23="Directo (10%)",O22*10%,0)</f>
        <v>0</v>
      </c>
      <c r="P23" s="44" t="s">
        <v>104</v>
      </c>
      <c r="Q23" s="174">
        <f>+IF(P23="Consultoria (25%)",Q22*25%,0)+IF(P23="Obra (30%)",Q22*30%,0)+IF(P23="Directo (20%)",Q22*20%,0)+IF(P23="No aplica",0,0)+IF(P23="Directo (10%)",Q22*10%,0)</f>
        <v>0</v>
      </c>
      <c r="R23" s="44" t="s">
        <v>104</v>
      </c>
      <c r="S23" s="174">
        <f>+IF(R23="Consultoria (25%)",S22*25%,0)+IF(R23="Obra (30%)",S22*30%,0)+IF(R23="Directo (20%)",S22*20%,0)+IF(R23="No aplica",0,0)+IF(R23="Directo (10%)",S22*10%,0)</f>
        <v>0</v>
      </c>
      <c r="T23" s="44" t="s">
        <v>104</v>
      </c>
      <c r="U23" s="174">
        <f>+IF(T23="Consultoria (25%)",U22*25%,0)+IF(T23="Obra (30%)",U22*30%,0)+IF(T23="Directo (20%)",U22*20%,0)+IF(T23="No aplica",0,0)+IF(T23="Directo (10%)",U22*10%,0)</f>
        <v>0</v>
      </c>
      <c r="V23" s="44" t="s">
        <v>104</v>
      </c>
      <c r="W23" s="174">
        <f>+IF(V23="Consultoria (25%)",W22*25%,0)+IF(V23="Obra (30%)",W22*30%,0)+IF(V23="Directo (20%)",W22*20%,0)+IF(V23="No aplica",0,0)+IF(V23="Directo (10%)",W22*10%,0)</f>
        <v>0</v>
      </c>
      <c r="X23" s="44" t="s">
        <v>104</v>
      </c>
      <c r="Y23" s="174">
        <f>+IF(X23="Consultoria (25%)",Y22*25%,0)+IF(X23="Obra (30%)",Y22*30%,0)+IF(X23="Directo (20%)",Y22*20%,0)+IF(X23="No aplica",0,0)+IF(X23="Directo (10%)",Y22*10%,0)</f>
        <v>0</v>
      </c>
      <c r="Z23" s="44" t="s">
        <v>104</v>
      </c>
      <c r="AA23" s="174">
        <f>+IF(Z23="Consultoria (25%)",AA22*25%,0)+IF(Z23="Obra (30%)",AA22*30%,0)+IF(Z23="Directo (20%)",AA22*20%,0)+IF(Z23="No aplica",0,0)+IF(Z23="Directo (10%)",AA22*10%,0)</f>
        <v>0</v>
      </c>
      <c r="AB23" s="44" t="s">
        <v>104</v>
      </c>
      <c r="AC23" s="174">
        <f>+IF(AB23="Consultoria (25%)",AC22*25%,0)+IF(AB23="Obra (30%)",AC22*30%,0)+IF(AB23="Directo (20%)",AC22*20%,0)+IF(AB23="No aplica",0,0)+IF(AB23="Directo (10%)",AC22*10%,0)</f>
        <v>0</v>
      </c>
      <c r="AD23" s="44" t="s">
        <v>104</v>
      </c>
      <c r="AE23" s="174">
        <f>+IF(AD23="Consultoria (25%)",AE22*25%,0)+IF(AD23="Obra (30%)",AE22*30%,0)+IF(AD23="Directo (20%)",AE22*20%,0)+IF(AD23="No aplica",0,0)+IF(AD23="Directo (10%)",AE22*10%,0)</f>
        <v>0</v>
      </c>
      <c r="AF23" s="44" t="s">
        <v>104</v>
      </c>
      <c r="AG23" s="174">
        <f>+IF(AF23="Consultoria (25%)",AG22*25%,0)+IF(AF23="Obra (30%)",AG22*30%,0)+IF(AF23="Directo (20%)",AG22*20%,0)+IF(AF23="No aplica",0,0)+IF(AF23="Directo (10%)",AG22*10%,0)</f>
        <v>0</v>
      </c>
      <c r="AH23" s="44" t="s">
        <v>104</v>
      </c>
      <c r="AI23" s="174">
        <f>+IF(AH23="Consultoria (25%)",AI22*25%,0)+IF(AH23="Obra (30%)",AI22*30%,0)+IF(AH23="Directo (20%)",AI22*20%,0)+IF(AH23="No aplica",0,0)+IF(AH23="Directo (10%)",AI22*10%,0)</f>
        <v>0</v>
      </c>
    </row>
    <row r="24" spans="1:318" ht="30.75" hidden="1" thickBot="1" x14ac:dyDescent="0.3">
      <c r="A24" s="569"/>
      <c r="B24" s="36" t="s">
        <v>91</v>
      </c>
      <c r="C24" s="35" t="s">
        <v>94</v>
      </c>
      <c r="D24" s="506" t="s">
        <v>106</v>
      </c>
      <c r="E24" s="507"/>
      <c r="F24" s="507"/>
      <c r="G24" s="507"/>
      <c r="H24" s="507"/>
      <c r="I24" s="507"/>
      <c r="J24" s="508"/>
      <c r="K24" s="100">
        <f>+IF(C24="si",K22*10%,0)</f>
        <v>0</v>
      </c>
      <c r="L24" s="175" t="s">
        <v>69</v>
      </c>
      <c r="M24" s="174">
        <f>+IF(L24="si",M22*10%,0)</f>
        <v>0</v>
      </c>
      <c r="N24" s="44" t="s">
        <v>69</v>
      </c>
      <c r="O24" s="174">
        <f>+IF(N24="si",O22*10%,0)</f>
        <v>0</v>
      </c>
      <c r="P24" s="44" t="s">
        <v>69</v>
      </c>
      <c r="Q24" s="174">
        <f>+IF(P24="si",Q22*10%,0)</f>
        <v>0</v>
      </c>
      <c r="R24" s="44" t="s">
        <v>69</v>
      </c>
      <c r="S24" s="174">
        <f>+IF(R24="si",S22*10%,0)</f>
        <v>0</v>
      </c>
      <c r="T24" s="44" t="s">
        <v>69</v>
      </c>
      <c r="U24" s="174">
        <f>+IF(T24="si",U22*10%,0)</f>
        <v>0</v>
      </c>
      <c r="V24" s="44" t="s">
        <v>69</v>
      </c>
      <c r="W24" s="174">
        <f>+IF(V24="si",W22*10%,0)</f>
        <v>0</v>
      </c>
      <c r="X24" s="44" t="s">
        <v>69</v>
      </c>
      <c r="Y24" s="174">
        <f>+IF(X24="si",Y22*10%,0)</f>
        <v>0</v>
      </c>
      <c r="Z24" s="44" t="s">
        <v>69</v>
      </c>
      <c r="AA24" s="174">
        <f>+IF(Z24="si",AA22*10%,0)</f>
        <v>0</v>
      </c>
      <c r="AB24" s="44" t="s">
        <v>69</v>
      </c>
      <c r="AC24" s="174">
        <f>+IF(AB24="si",AC22*10%,0)</f>
        <v>0</v>
      </c>
      <c r="AD24" s="44" t="s">
        <v>69</v>
      </c>
      <c r="AE24" s="174">
        <f>+IF(AD24="si",AE22*10%,0)</f>
        <v>0</v>
      </c>
      <c r="AF24" s="44" t="s">
        <v>69</v>
      </c>
      <c r="AG24" s="174">
        <f>+IF(AF24="si",AG22*10%,0)</f>
        <v>0</v>
      </c>
      <c r="AH24" s="44" t="s">
        <v>69</v>
      </c>
      <c r="AI24" s="174">
        <f>+IF(AH24="si",AI22*10%,0)</f>
        <v>0</v>
      </c>
    </row>
    <row r="25" spans="1:318" ht="30.75" hidden="1" thickBot="1" x14ac:dyDescent="0.3">
      <c r="A25" s="569"/>
      <c r="B25" s="36" t="s">
        <v>92</v>
      </c>
      <c r="C25" s="35" t="s">
        <v>94</v>
      </c>
      <c r="D25" s="506"/>
      <c r="E25" s="507"/>
      <c r="F25" s="507"/>
      <c r="G25" s="507"/>
      <c r="H25" s="507"/>
      <c r="I25" s="507"/>
      <c r="J25" s="508"/>
      <c r="K25" s="100">
        <f>+IF(C25="si",K22*7%,0)</f>
        <v>0</v>
      </c>
      <c r="L25" s="175" t="s">
        <v>69</v>
      </c>
      <c r="M25" s="174">
        <f>+IF(L25="si",M22*7%,0)</f>
        <v>0</v>
      </c>
      <c r="N25" s="44" t="s">
        <v>69</v>
      </c>
      <c r="O25" s="174">
        <f>+IF(N25="si",O22*7%,0)</f>
        <v>0</v>
      </c>
      <c r="P25" s="44" t="s">
        <v>69</v>
      </c>
      <c r="Q25" s="174">
        <f>+IF(P25="si",Q22*7%,0)</f>
        <v>0</v>
      </c>
      <c r="R25" s="44" t="s">
        <v>69</v>
      </c>
      <c r="S25" s="174">
        <f>+IF(R25="si",S22*7%,0)</f>
        <v>0</v>
      </c>
      <c r="T25" s="44" t="s">
        <v>69</v>
      </c>
      <c r="U25" s="174">
        <f>+IF(T25="si",U22*7%,0)</f>
        <v>0</v>
      </c>
      <c r="V25" s="44" t="s">
        <v>69</v>
      </c>
      <c r="W25" s="174">
        <f>+IF(V25="si",W22*7%,0)</f>
        <v>0</v>
      </c>
      <c r="X25" s="44" t="s">
        <v>69</v>
      </c>
      <c r="Y25" s="174">
        <f>+IF(X25="si",Y22*7%,0)</f>
        <v>0</v>
      </c>
      <c r="Z25" s="44" t="s">
        <v>69</v>
      </c>
      <c r="AA25" s="174">
        <f>+IF(Z25="si",AA22*7%,0)</f>
        <v>0</v>
      </c>
      <c r="AB25" s="44" t="s">
        <v>69</v>
      </c>
      <c r="AC25" s="174">
        <f>+IF(AB25="si",AC22*7%,0)</f>
        <v>0</v>
      </c>
      <c r="AD25" s="44" t="s">
        <v>69</v>
      </c>
      <c r="AE25" s="174">
        <f>+IF(AD25="si",AE22*7%,0)</f>
        <v>0</v>
      </c>
      <c r="AF25" s="44" t="s">
        <v>69</v>
      </c>
      <c r="AG25" s="174">
        <f>+IF(AF25="si",AG22*7%,0)</f>
        <v>0</v>
      </c>
      <c r="AH25" s="44" t="s">
        <v>69</v>
      </c>
      <c r="AI25" s="174">
        <f>+IF(AH25="si",AI22*7%,0)</f>
        <v>0</v>
      </c>
    </row>
    <row r="26" spans="1:318" ht="15.75" hidden="1" thickBot="1" x14ac:dyDescent="0.3">
      <c r="A26" s="570"/>
      <c r="B26" s="36" t="s">
        <v>93</v>
      </c>
      <c r="C26" s="35" t="s">
        <v>94</v>
      </c>
      <c r="D26" s="506"/>
      <c r="E26" s="507"/>
      <c r="F26" s="507"/>
      <c r="G26" s="507"/>
      <c r="H26" s="507"/>
      <c r="I26" s="507"/>
      <c r="J26" s="508"/>
      <c r="K26" s="100">
        <f>+IF(C26="si",K22*5%,0)</f>
        <v>0</v>
      </c>
      <c r="L26" s="175" t="s">
        <v>69</v>
      </c>
      <c r="M26" s="174">
        <f>+IF(L26="si",M22*5%,0)</f>
        <v>0</v>
      </c>
      <c r="N26" s="44" t="s">
        <v>69</v>
      </c>
      <c r="O26" s="174">
        <f>+IF(N26="si",O22*5%,0)</f>
        <v>0</v>
      </c>
      <c r="P26" s="44" t="s">
        <v>69</v>
      </c>
      <c r="Q26" s="174">
        <f>+IF(P26="si",Q22*5%,0)</f>
        <v>0</v>
      </c>
      <c r="R26" s="44" t="s">
        <v>69</v>
      </c>
      <c r="S26" s="174">
        <f>+IF(R26="si",S22*5%,0)</f>
        <v>0</v>
      </c>
      <c r="T26" s="44" t="s">
        <v>69</v>
      </c>
      <c r="U26" s="174">
        <f>+IF(T26="si",U22*5%,0)</f>
        <v>0</v>
      </c>
      <c r="V26" s="44" t="s">
        <v>69</v>
      </c>
      <c r="W26" s="174">
        <f>+IF(V26="si",W22*5%,0)</f>
        <v>0</v>
      </c>
      <c r="X26" s="44" t="s">
        <v>69</v>
      </c>
      <c r="Y26" s="174">
        <f>+IF(X26="si",Y22*5%,0)</f>
        <v>0</v>
      </c>
      <c r="Z26" s="44" t="s">
        <v>69</v>
      </c>
      <c r="AA26" s="174">
        <f>+IF(Z26="si",AA22*5%,0)</f>
        <v>0</v>
      </c>
      <c r="AB26" s="44" t="s">
        <v>69</v>
      </c>
      <c r="AC26" s="174">
        <f>+IF(AB26="si",AC22*5%,0)</f>
        <v>0</v>
      </c>
      <c r="AD26" s="44" t="s">
        <v>69</v>
      </c>
      <c r="AE26" s="174">
        <f>+IF(AD26="si",AE22*5%,0)</f>
        <v>0</v>
      </c>
      <c r="AF26" s="44" t="s">
        <v>69</v>
      </c>
      <c r="AG26" s="174">
        <f>+IF(AF26="si",AG22*5%,0)</f>
        <v>0</v>
      </c>
      <c r="AH26" s="44" t="s">
        <v>69</v>
      </c>
      <c r="AI26" s="174">
        <f>+IF(AH26="si",AI22*5%,0)</f>
        <v>0</v>
      </c>
    </row>
    <row r="27" spans="1:318" s="33" customFormat="1" ht="15.75" hidden="1" thickBot="1" x14ac:dyDescent="0.3">
      <c r="A27" s="500" t="s">
        <v>99</v>
      </c>
      <c r="B27" s="501"/>
      <c r="C27" s="501"/>
      <c r="D27" s="501"/>
      <c r="E27" s="501"/>
      <c r="F27" s="501"/>
      <c r="G27" s="501"/>
      <c r="H27" s="501"/>
      <c r="I27" s="501"/>
      <c r="J27" s="502"/>
      <c r="K27" s="104">
        <f>+K22+K25+K26</f>
        <v>0</v>
      </c>
      <c r="L27" s="181"/>
      <c r="M27" s="186">
        <f>SUM(M22:M26)</f>
        <v>0</v>
      </c>
      <c r="N27" s="190"/>
      <c r="O27" s="186">
        <f>SUM(O22:O26)</f>
        <v>0</v>
      </c>
      <c r="P27" s="190"/>
      <c r="Q27" s="186">
        <f>SUM(Q22:Q26)</f>
        <v>0</v>
      </c>
      <c r="R27" s="190"/>
      <c r="S27" s="186">
        <f>SUM(S22:S26)</f>
        <v>0</v>
      </c>
      <c r="T27" s="190"/>
      <c r="U27" s="186">
        <f>SUM(U22:U26)</f>
        <v>0</v>
      </c>
      <c r="V27" s="190"/>
      <c r="W27" s="186">
        <f>SUM(W22:W26)</f>
        <v>0</v>
      </c>
      <c r="X27" s="190"/>
      <c r="Y27" s="186">
        <f>SUM(Y22:Y26)</f>
        <v>0</v>
      </c>
      <c r="Z27" s="190"/>
      <c r="AA27" s="186">
        <f>SUM(AA22:AA26)</f>
        <v>0</v>
      </c>
      <c r="AB27" s="190"/>
      <c r="AC27" s="186">
        <f>SUM(AC22:AC26)</f>
        <v>0</v>
      </c>
      <c r="AD27" s="190"/>
      <c r="AE27" s="186">
        <f>SUM(AE22:AE26)</f>
        <v>0</v>
      </c>
      <c r="AF27" s="190"/>
      <c r="AG27" s="186">
        <f>SUM(AG22:AG26)</f>
        <v>0</v>
      </c>
      <c r="AH27" s="190"/>
      <c r="AI27" s="186">
        <f>SUM(AI22:AI26)</f>
        <v>0</v>
      </c>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row>
    <row r="28" spans="1:318" ht="48" hidden="1" customHeight="1" x14ac:dyDescent="0.25">
      <c r="A28" s="568"/>
      <c r="B28" s="511"/>
      <c r="C28" s="600"/>
      <c r="D28" s="603"/>
      <c r="E28" s="57">
        <v>15</v>
      </c>
      <c r="F28" s="74" t="str">
        <f>VLOOKUP(E28,HONORARIOS!A5:G25,2,0)</f>
        <v>TITULO PROFESIONAL Y TITULO DE POSGRADO DESDE SEIS (6) AÑOS HASTA OCHO (8) AÑOS DE EXPERIENCIA PROFESIONAL</v>
      </c>
      <c r="G28" s="57">
        <v>0</v>
      </c>
      <c r="H28" s="115">
        <f>VLOOKUP(E28,HONORARIOS!A5:G25,5,0)</f>
        <v>9216931.5</v>
      </c>
      <c r="I28" s="115">
        <f>+H28*G28</f>
        <v>0</v>
      </c>
      <c r="J28" s="57">
        <v>4</v>
      </c>
      <c r="K28" s="100">
        <f>+I28*J28</f>
        <v>0</v>
      </c>
      <c r="L28" s="177"/>
      <c r="M28" s="174"/>
      <c r="N28" s="98"/>
      <c r="O28" s="174"/>
      <c r="P28" s="98"/>
      <c r="Q28" s="174"/>
      <c r="R28" s="98"/>
      <c r="S28" s="174"/>
      <c r="T28" s="98"/>
      <c r="U28" s="174"/>
      <c r="V28" s="98"/>
      <c r="W28" s="174"/>
      <c r="X28" s="98"/>
      <c r="Y28" s="174"/>
      <c r="Z28" s="98"/>
      <c r="AA28" s="174"/>
      <c r="AB28" s="98"/>
      <c r="AC28" s="174"/>
      <c r="AD28" s="98"/>
      <c r="AE28" s="174"/>
      <c r="AF28" s="98"/>
      <c r="AG28" s="174"/>
      <c r="AH28" s="98"/>
      <c r="AI28" s="174"/>
    </row>
    <row r="29" spans="1:318" ht="45" hidden="1" customHeight="1" x14ac:dyDescent="0.25">
      <c r="A29" s="569"/>
      <c r="B29" s="593"/>
      <c r="C29" s="601"/>
      <c r="D29" s="604"/>
      <c r="E29" s="57">
        <v>10</v>
      </c>
      <c r="F29" s="74" t="str">
        <f>VLOOKUP(E29,HONORARIOS!A6:G26,2,0)</f>
        <v>TITULO PROFESIONAL DESDE UNO (1) HASTA TRES (3) AÑOS DE EXPERIENCIA PROFESIONAL</v>
      </c>
      <c r="G29" s="57">
        <v>0</v>
      </c>
      <c r="H29" s="115">
        <f>VLOOKUP(E29,HONORARIOS!A6:G26,5,0)</f>
        <v>4827916.5</v>
      </c>
      <c r="I29" s="115">
        <f>+H29*G29</f>
        <v>0</v>
      </c>
      <c r="J29" s="57">
        <v>4</v>
      </c>
      <c r="K29" s="100">
        <f>+I29*J29</f>
        <v>0</v>
      </c>
      <c r="L29" s="177"/>
      <c r="M29" s="205"/>
      <c r="N29" s="107"/>
      <c r="O29" s="174"/>
      <c r="P29" s="98"/>
      <c r="Q29" s="174"/>
      <c r="R29" s="98"/>
      <c r="S29" s="174"/>
      <c r="T29" s="98"/>
      <c r="U29" s="174"/>
      <c r="V29" s="98"/>
      <c r="W29" s="174"/>
      <c r="X29" s="98"/>
      <c r="Y29" s="174"/>
      <c r="Z29" s="98"/>
      <c r="AA29" s="174"/>
      <c r="AB29" s="98"/>
      <c r="AC29" s="174"/>
      <c r="AD29" s="98"/>
      <c r="AE29" s="174"/>
      <c r="AF29" s="98"/>
      <c r="AG29" s="174"/>
      <c r="AH29" s="98"/>
      <c r="AI29" s="174"/>
    </row>
    <row r="30" spans="1:318" ht="40.5" hidden="1" customHeight="1" x14ac:dyDescent="0.25">
      <c r="A30" s="569"/>
      <c r="B30" s="512"/>
      <c r="C30" s="602"/>
      <c r="D30" s="605"/>
      <c r="E30" s="57">
        <v>9</v>
      </c>
      <c r="F30" s="75" t="str">
        <f>VLOOKUP(E30,HONORARIOS!A7:G27,2,0)</f>
        <v>TITULO PROFESIONAL SIN EXPERIENCIA PROFESIONAL</v>
      </c>
      <c r="G30" s="57">
        <v>0</v>
      </c>
      <c r="H30" s="115">
        <f>VLOOKUP(E30,HONORARIOS!A7:G27,5,0)</f>
        <v>3950113.5</v>
      </c>
      <c r="I30" s="115">
        <f>+H30*G30</f>
        <v>0</v>
      </c>
      <c r="J30" s="57">
        <v>4</v>
      </c>
      <c r="K30" s="100">
        <f>+I30*J30</f>
        <v>0</v>
      </c>
      <c r="L30" s="177"/>
      <c r="M30" s="174"/>
      <c r="N30" s="98"/>
      <c r="O30" s="174"/>
      <c r="P30" s="98"/>
      <c r="Q30" s="174"/>
      <c r="R30" s="98"/>
      <c r="S30" s="174"/>
      <c r="T30" s="98"/>
      <c r="U30" s="174"/>
      <c r="V30" s="98"/>
      <c r="W30" s="174"/>
      <c r="X30" s="98"/>
      <c r="Y30" s="174"/>
      <c r="Z30" s="98"/>
      <c r="AA30" s="174"/>
      <c r="AB30" s="98"/>
      <c r="AC30" s="174"/>
      <c r="AD30" s="98"/>
      <c r="AE30" s="174"/>
      <c r="AF30" s="98"/>
      <c r="AG30" s="174"/>
      <c r="AH30" s="98"/>
      <c r="AI30" s="174"/>
    </row>
    <row r="31" spans="1:318" ht="15.75" hidden="1" thickBot="1" x14ac:dyDescent="0.3">
      <c r="A31" s="569"/>
      <c r="B31" s="38" t="s">
        <v>70</v>
      </c>
      <c r="C31" s="513"/>
      <c r="D31" s="514"/>
      <c r="E31" s="514"/>
      <c r="F31" s="514"/>
      <c r="G31" s="514"/>
      <c r="H31" s="514"/>
      <c r="I31" s="514"/>
      <c r="J31" s="514"/>
      <c r="K31" s="101">
        <f>SUM(K28:K30)</f>
        <v>0</v>
      </c>
      <c r="L31" s="173" t="s">
        <v>100</v>
      </c>
      <c r="M31" s="211"/>
      <c r="N31" s="161" t="s">
        <v>100</v>
      </c>
      <c r="O31" s="211"/>
      <c r="P31" s="161" t="s">
        <v>100</v>
      </c>
      <c r="Q31" s="211">
        <f>+K31*Q17</f>
        <v>0</v>
      </c>
      <c r="R31" s="161" t="s">
        <v>100</v>
      </c>
      <c r="S31" s="211">
        <f>+K31*S17</f>
        <v>0</v>
      </c>
      <c r="T31" s="161" t="s">
        <v>100</v>
      </c>
      <c r="U31" s="211"/>
      <c r="V31" s="161" t="s">
        <v>100</v>
      </c>
      <c r="W31" s="211"/>
      <c r="X31" s="161" t="s">
        <v>100</v>
      </c>
      <c r="Y31" s="211"/>
      <c r="Z31" s="161" t="s">
        <v>100</v>
      </c>
      <c r="AA31" s="211"/>
      <c r="AB31" s="161" t="s">
        <v>100</v>
      </c>
      <c r="AC31" s="211"/>
      <c r="AD31" s="161" t="s">
        <v>100</v>
      </c>
      <c r="AE31" s="211"/>
      <c r="AF31" s="161" t="s">
        <v>100</v>
      </c>
      <c r="AG31" s="211"/>
      <c r="AH31" s="161" t="s">
        <v>100</v>
      </c>
      <c r="AI31" s="211"/>
    </row>
    <row r="32" spans="1:318" s="21" customFormat="1" ht="30.75" hidden="1" thickBot="1" x14ac:dyDescent="0.3">
      <c r="A32" s="569"/>
      <c r="B32" s="36" t="s">
        <v>95</v>
      </c>
      <c r="C32" s="35" t="s">
        <v>96</v>
      </c>
      <c r="D32" s="503" t="s">
        <v>75</v>
      </c>
      <c r="E32" s="504"/>
      <c r="F32" s="504"/>
      <c r="G32" s="504"/>
      <c r="H32" s="504"/>
      <c r="I32" s="504"/>
      <c r="J32" s="505"/>
      <c r="K32" s="136">
        <f>+IF(C32="Consultoria (25%)",K31*25%,0)+IF(C32="Obra (30%)",K31*30%,0)+IF(C32="Directo (20%)",K31*20%,0)+IF(C32="No aplica",0,0)+IF(C32="Directo (10%)",K31*10%,0)</f>
        <v>0</v>
      </c>
      <c r="L32" s="175" t="s">
        <v>104</v>
      </c>
      <c r="M32" s="174">
        <f>+IF(L32="Consultoria (25%)",M31*25%,0)+IF(L32="Obra (30%)",M31*30%,0)+IF(L32="Directo (20%)",M31*20%,0)+IF(L32="No aplica",0,0)+IF(L32="Directo (10%)",M31*10%,0)</f>
        <v>0</v>
      </c>
      <c r="N32" s="44" t="s">
        <v>104</v>
      </c>
      <c r="O32" s="174">
        <f>+IF(N32="Consultoria (25%)",O31*25%,0)+IF(N32="Obra (30%)",O31*30%,0)+IF(N32="Directo (20%)",O31*20%,0)+IF(N32="No aplica",0,0)+IF(N32="Directo (10%)",O31*10%,0)</f>
        <v>0</v>
      </c>
      <c r="P32" s="44" t="s">
        <v>104</v>
      </c>
      <c r="Q32" s="174">
        <f>+IF(P32="Consultoria (25%)",Q31*25%,0)+IF(P32="Obra (30%)",Q31*30%,0)+IF(P32="Directo (20%)",Q31*20%,0)+IF(P32="No aplica",0,0)+IF(P32="Directo (10%)",Q31*10%,0)</f>
        <v>0</v>
      </c>
      <c r="R32" s="44" t="s">
        <v>104</v>
      </c>
      <c r="S32" s="174">
        <f>+IF(R32="Consultoria (25%)",S31*25%,0)+IF(R32="Obra (30%)",S31*30%,0)+IF(R32="Directo (20%)",S31*20%,0)+IF(R32="No aplica",0,0)+IF(R32="Directo (10%)",S31*10%,0)</f>
        <v>0</v>
      </c>
      <c r="T32" s="44" t="s">
        <v>104</v>
      </c>
      <c r="U32" s="174">
        <f>+IF(T32="Consultoria (25%)",U31*25%,0)+IF(T32="Obra (30%)",U31*30%,0)+IF(T32="Directo (20%)",U31*20%,0)+IF(T32="No aplica",0,0)+IF(T32="Directo (10%)",U31*10%,0)</f>
        <v>0</v>
      </c>
      <c r="V32" s="44" t="s">
        <v>104</v>
      </c>
      <c r="W32" s="174">
        <f>+IF(V32="Consultoria (25%)",W31*25%,0)+IF(V32="Obra (30%)",W31*30%,0)+IF(V32="Directo (20%)",W31*20%,0)+IF(V32="No aplica",0,0)+IF(V32="Directo (10%)",W31*10%,0)</f>
        <v>0</v>
      </c>
      <c r="X32" s="44" t="s">
        <v>104</v>
      </c>
      <c r="Y32" s="174">
        <f>+IF(X32="Consultoria (25%)",Y31*25%,0)+IF(X32="Obra (30%)",Y31*30%,0)+IF(X32="Directo (20%)",Y31*20%,0)+IF(X32="No aplica",0,0)+IF(X32="Directo (10%)",Y31*10%,0)</f>
        <v>0</v>
      </c>
      <c r="Z32" s="44" t="s">
        <v>104</v>
      </c>
      <c r="AA32" s="174">
        <f>+IF(Z32="Consultoria (25%)",AA31*25%,0)+IF(Z32="Obra (30%)",AA31*30%,0)+IF(Z32="Directo (20%)",AA31*20%,0)+IF(Z32="No aplica",0,0)+IF(Z32="Directo (10%)",AA31*10%,0)</f>
        <v>0</v>
      </c>
      <c r="AB32" s="44" t="s">
        <v>104</v>
      </c>
      <c r="AC32" s="174">
        <f>+IF(AB32="Consultoria (25%)",AC31*25%,0)+IF(AB32="Obra (30%)",AC31*30%,0)+IF(AB32="Directo (20%)",AC31*20%,0)+IF(AB32="No aplica",0,0)+IF(AB32="Directo (10%)",AC31*10%,0)</f>
        <v>0</v>
      </c>
      <c r="AD32" s="44" t="s">
        <v>104</v>
      </c>
      <c r="AE32" s="174">
        <f>+IF(AD32="Consultoria (25%)",AE31*25%,0)+IF(AD32="Obra (30%)",AE31*30%,0)+IF(AD32="Directo (20%)",AE31*20%,0)+IF(AD32="No aplica",0,0)+IF(AD32="Directo (10%)",AE31*10%,0)</f>
        <v>0</v>
      </c>
      <c r="AF32" s="44" t="s">
        <v>104</v>
      </c>
      <c r="AG32" s="174">
        <f>+IF(AF32="Consultoria (25%)",AG31*25%,0)+IF(AF32="Obra (30%)",AG31*30%,0)+IF(AF32="Directo (20%)",AG31*20%,0)+IF(AF32="No aplica",0,0)+IF(AF32="Directo (10%)",AG31*10%,0)</f>
        <v>0</v>
      </c>
      <c r="AH32" s="44" t="s">
        <v>104</v>
      </c>
      <c r="AI32" s="174">
        <f>+IF(AH32="Consultoria (25%)",AI31*25%,0)+IF(AH32="Obra (30%)",AI31*30%,0)+IF(AH32="Directo (20%)",AI31*20%,0)+IF(AH32="No aplica",0,0)+IF(AH32="Directo (10%)",AI31*10%,0)</f>
        <v>0</v>
      </c>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c r="JJ32" s="46"/>
      <c r="JK32" s="46"/>
      <c r="JL32" s="46"/>
      <c r="JM32" s="46"/>
      <c r="JN32" s="46"/>
      <c r="JO32" s="46"/>
      <c r="JP32" s="46"/>
      <c r="JQ32" s="46"/>
      <c r="JR32" s="46"/>
      <c r="JS32" s="46"/>
      <c r="JT32" s="46"/>
      <c r="JU32" s="46"/>
      <c r="JV32" s="46"/>
      <c r="JW32" s="46"/>
      <c r="JX32" s="46"/>
      <c r="JY32" s="46"/>
      <c r="JZ32" s="46"/>
      <c r="KA32" s="46"/>
      <c r="KB32" s="46"/>
      <c r="KC32" s="46"/>
      <c r="KD32" s="46"/>
      <c r="KE32" s="46"/>
      <c r="KF32" s="46"/>
      <c r="KG32" s="46"/>
      <c r="KH32" s="46"/>
      <c r="KI32" s="46"/>
      <c r="KJ32" s="46"/>
      <c r="KK32" s="46"/>
      <c r="KL32" s="46"/>
      <c r="KM32" s="46"/>
      <c r="KN32" s="46"/>
      <c r="KO32" s="46"/>
      <c r="KP32" s="46"/>
      <c r="KQ32" s="46"/>
      <c r="KR32" s="46"/>
      <c r="KS32" s="46"/>
      <c r="KT32" s="46"/>
      <c r="KU32" s="46"/>
      <c r="KV32" s="46"/>
      <c r="KW32" s="46"/>
      <c r="KX32" s="46"/>
      <c r="KY32" s="46"/>
      <c r="KZ32" s="46"/>
      <c r="LA32" s="46"/>
      <c r="LB32" s="46"/>
      <c r="LC32" s="46"/>
      <c r="LD32" s="46"/>
      <c r="LE32" s="46"/>
      <c r="LF32" s="46"/>
    </row>
    <row r="33" spans="1:318" s="21" customFormat="1" ht="30.75" hidden="1" thickBot="1" x14ac:dyDescent="0.3">
      <c r="A33" s="569"/>
      <c r="B33" s="36" t="s">
        <v>91</v>
      </c>
      <c r="C33" s="35" t="s">
        <v>94</v>
      </c>
      <c r="D33" s="506" t="s">
        <v>106</v>
      </c>
      <c r="E33" s="507"/>
      <c r="F33" s="507"/>
      <c r="G33" s="507"/>
      <c r="H33" s="507"/>
      <c r="I33" s="507"/>
      <c r="J33" s="508"/>
      <c r="K33" s="136">
        <f>+IF(C33="si",K31*10%,0)</f>
        <v>0</v>
      </c>
      <c r="L33" s="175" t="s">
        <v>69</v>
      </c>
      <c r="M33" s="174">
        <f>+IF(L33="si",M31*10%,0)</f>
        <v>0</v>
      </c>
      <c r="N33" s="44" t="s">
        <v>69</v>
      </c>
      <c r="O33" s="174">
        <f>+IF(N33="si",O31*10%,0)</f>
        <v>0</v>
      </c>
      <c r="P33" s="44" t="s">
        <v>69</v>
      </c>
      <c r="Q33" s="174">
        <f>+IF(P33="si",Q31*10%,0)</f>
        <v>0</v>
      </c>
      <c r="R33" s="44" t="s">
        <v>69</v>
      </c>
      <c r="S33" s="174">
        <f>+IF(R33="si",S31*10%,0)</f>
        <v>0</v>
      </c>
      <c r="T33" s="44" t="s">
        <v>69</v>
      </c>
      <c r="U33" s="174">
        <f>+IF(T33="si",U31*10%,0)</f>
        <v>0</v>
      </c>
      <c r="V33" s="44" t="s">
        <v>69</v>
      </c>
      <c r="W33" s="174">
        <f>+IF(V33="si",W31*10%,0)</f>
        <v>0</v>
      </c>
      <c r="X33" s="44" t="s">
        <v>69</v>
      </c>
      <c r="Y33" s="174">
        <f>+IF(X33="si",Y31*10%,0)</f>
        <v>0</v>
      </c>
      <c r="Z33" s="44" t="s">
        <v>69</v>
      </c>
      <c r="AA33" s="174">
        <f>+IF(Z33="si",AA31*10%,0)</f>
        <v>0</v>
      </c>
      <c r="AB33" s="44" t="s">
        <v>69</v>
      </c>
      <c r="AC33" s="174">
        <f>+IF(AB33="si",AC31*10%,0)</f>
        <v>0</v>
      </c>
      <c r="AD33" s="44" t="s">
        <v>69</v>
      </c>
      <c r="AE33" s="174">
        <f>+IF(AD33="si",AE31*10%,0)</f>
        <v>0</v>
      </c>
      <c r="AF33" s="44" t="s">
        <v>69</v>
      </c>
      <c r="AG33" s="174">
        <f>+IF(AF33="si",AG31*10%,0)</f>
        <v>0</v>
      </c>
      <c r="AH33" s="44" t="s">
        <v>69</v>
      </c>
      <c r="AI33" s="174">
        <f>+IF(AH33="si",AI31*10%,0)</f>
        <v>0</v>
      </c>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c r="JJ33" s="46"/>
      <c r="JK33" s="46"/>
      <c r="JL33" s="46"/>
      <c r="JM33" s="46"/>
      <c r="JN33" s="46"/>
      <c r="JO33" s="46"/>
      <c r="JP33" s="46"/>
      <c r="JQ33" s="46"/>
      <c r="JR33" s="46"/>
      <c r="JS33" s="46"/>
      <c r="JT33" s="46"/>
      <c r="JU33" s="46"/>
      <c r="JV33" s="46"/>
      <c r="JW33" s="46"/>
      <c r="JX33" s="46"/>
      <c r="JY33" s="46"/>
      <c r="JZ33" s="46"/>
      <c r="KA33" s="46"/>
      <c r="KB33" s="46"/>
      <c r="KC33" s="46"/>
      <c r="KD33" s="46"/>
      <c r="KE33" s="46"/>
      <c r="KF33" s="46"/>
      <c r="KG33" s="46"/>
      <c r="KH33" s="46"/>
      <c r="KI33" s="46"/>
      <c r="KJ33" s="46"/>
      <c r="KK33" s="46"/>
      <c r="KL33" s="46"/>
      <c r="KM33" s="46"/>
      <c r="KN33" s="46"/>
      <c r="KO33" s="46"/>
      <c r="KP33" s="46"/>
      <c r="KQ33" s="46"/>
      <c r="KR33" s="46"/>
      <c r="KS33" s="46"/>
      <c r="KT33" s="46"/>
      <c r="KU33" s="46"/>
      <c r="KV33" s="46"/>
      <c r="KW33" s="46"/>
      <c r="KX33" s="46"/>
      <c r="KY33" s="46"/>
      <c r="KZ33" s="46"/>
      <c r="LA33" s="46"/>
      <c r="LB33" s="46"/>
      <c r="LC33" s="46"/>
      <c r="LD33" s="46"/>
      <c r="LE33" s="46"/>
      <c r="LF33" s="46"/>
    </row>
    <row r="34" spans="1:318" ht="30.75" hidden="1" thickBot="1" x14ac:dyDescent="0.3">
      <c r="A34" s="569"/>
      <c r="B34" s="36" t="s">
        <v>92</v>
      </c>
      <c r="C34" s="35" t="s">
        <v>94</v>
      </c>
      <c r="D34" s="506"/>
      <c r="E34" s="507"/>
      <c r="F34" s="507"/>
      <c r="G34" s="507"/>
      <c r="H34" s="507"/>
      <c r="I34" s="507"/>
      <c r="J34" s="508"/>
      <c r="K34" s="116">
        <f>+IF(C34="si",K31*7%,0)</f>
        <v>0</v>
      </c>
      <c r="L34" s="175" t="s">
        <v>69</v>
      </c>
      <c r="M34" s="174">
        <f>+IF(L34="si",M31*7%,0)</f>
        <v>0</v>
      </c>
      <c r="N34" s="44" t="s">
        <v>69</v>
      </c>
      <c r="O34" s="174">
        <f>+IF(N34="si",O31*7%,0)</f>
        <v>0</v>
      </c>
      <c r="P34" s="44" t="s">
        <v>69</v>
      </c>
      <c r="Q34" s="174">
        <f>+IF(P34="si",Q31*7%,0)</f>
        <v>0</v>
      </c>
      <c r="R34" s="44" t="s">
        <v>69</v>
      </c>
      <c r="S34" s="174">
        <f>+IF(R34="si",S31*7%,0)</f>
        <v>0</v>
      </c>
      <c r="T34" s="44" t="s">
        <v>69</v>
      </c>
      <c r="U34" s="174">
        <f>+IF(T34="si",U31*7%,0)</f>
        <v>0</v>
      </c>
      <c r="V34" s="44" t="s">
        <v>69</v>
      </c>
      <c r="W34" s="174">
        <f>+IF(V34="si",W31*7%,0)</f>
        <v>0</v>
      </c>
      <c r="X34" s="44" t="s">
        <v>69</v>
      </c>
      <c r="Y34" s="174">
        <f>+IF(X34="si",Y31*7%,0)</f>
        <v>0</v>
      </c>
      <c r="Z34" s="44" t="s">
        <v>69</v>
      </c>
      <c r="AA34" s="174">
        <f>+IF(Z34="si",AA31*7%,0)</f>
        <v>0</v>
      </c>
      <c r="AB34" s="44" t="s">
        <v>69</v>
      </c>
      <c r="AC34" s="174">
        <f>+IF(AB34="si",AC31*7%,0)</f>
        <v>0</v>
      </c>
      <c r="AD34" s="44" t="s">
        <v>69</v>
      </c>
      <c r="AE34" s="174">
        <f>+IF(AD34="si",AE31*7%,0)</f>
        <v>0</v>
      </c>
      <c r="AF34" s="44" t="s">
        <v>69</v>
      </c>
      <c r="AG34" s="174">
        <f>+IF(AF34="si",AG31*7%,0)</f>
        <v>0</v>
      </c>
      <c r="AH34" s="44" t="s">
        <v>69</v>
      </c>
      <c r="AI34" s="174">
        <f>+IF(AH34="si",AI31*7%,0)</f>
        <v>0</v>
      </c>
    </row>
    <row r="35" spans="1:318" ht="15.75" hidden="1" thickBot="1" x14ac:dyDescent="0.3">
      <c r="A35" s="570"/>
      <c r="B35" s="36" t="s">
        <v>93</v>
      </c>
      <c r="C35" s="35" t="s">
        <v>94</v>
      </c>
      <c r="D35" s="506"/>
      <c r="E35" s="507"/>
      <c r="F35" s="507"/>
      <c r="G35" s="507"/>
      <c r="H35" s="507"/>
      <c r="I35" s="507"/>
      <c r="J35" s="508"/>
      <c r="K35" s="116">
        <f>+IF(C35="si",K31*5%,0)</f>
        <v>0</v>
      </c>
      <c r="L35" s="175" t="s">
        <v>69</v>
      </c>
      <c r="M35" s="174">
        <f>+IF(L35="si",M31*5%,0)</f>
        <v>0</v>
      </c>
      <c r="N35" s="44" t="s">
        <v>69</v>
      </c>
      <c r="O35" s="174">
        <f>+IF(N35="si",O31*5%,0)</f>
        <v>0</v>
      </c>
      <c r="P35" s="44" t="s">
        <v>69</v>
      </c>
      <c r="Q35" s="174">
        <f>+IF(P35="si",Q31*5%,0)</f>
        <v>0</v>
      </c>
      <c r="R35" s="44" t="s">
        <v>69</v>
      </c>
      <c r="S35" s="174">
        <f>+IF(R35="si",S31*5%,0)</f>
        <v>0</v>
      </c>
      <c r="T35" s="44" t="s">
        <v>69</v>
      </c>
      <c r="U35" s="174">
        <f>+IF(T35="si",U31*5%,0)</f>
        <v>0</v>
      </c>
      <c r="V35" s="44" t="s">
        <v>69</v>
      </c>
      <c r="W35" s="174">
        <f>+IF(V35="si",W31*5%,0)</f>
        <v>0</v>
      </c>
      <c r="X35" s="44" t="s">
        <v>69</v>
      </c>
      <c r="Y35" s="174">
        <f>+IF(X35="si",Y31*5%,0)</f>
        <v>0</v>
      </c>
      <c r="Z35" s="44" t="s">
        <v>69</v>
      </c>
      <c r="AA35" s="174">
        <f>+IF(Z35="si",AA31*5%,0)</f>
        <v>0</v>
      </c>
      <c r="AB35" s="44" t="s">
        <v>69</v>
      </c>
      <c r="AC35" s="174">
        <f>+IF(AB35="si",AC31*5%,0)</f>
        <v>0</v>
      </c>
      <c r="AD35" s="44" t="s">
        <v>69</v>
      </c>
      <c r="AE35" s="174">
        <f>+IF(AD35="si",AE31*5%,0)</f>
        <v>0</v>
      </c>
      <c r="AF35" s="44" t="s">
        <v>69</v>
      </c>
      <c r="AG35" s="174">
        <f>+IF(AF35="si",AG31*5%,0)</f>
        <v>0</v>
      </c>
      <c r="AH35" s="44" t="s">
        <v>69</v>
      </c>
      <c r="AI35" s="174">
        <f>+IF(AH35="si",AI31*5%,0)</f>
        <v>0</v>
      </c>
    </row>
    <row r="36" spans="1:318" s="33" customFormat="1" ht="15.75" hidden="1" thickBot="1" x14ac:dyDescent="0.3">
      <c r="A36" s="500" t="s">
        <v>99</v>
      </c>
      <c r="B36" s="501"/>
      <c r="C36" s="501"/>
      <c r="D36" s="501"/>
      <c r="E36" s="501"/>
      <c r="F36" s="501"/>
      <c r="G36" s="501"/>
      <c r="H36" s="501"/>
      <c r="I36" s="501"/>
      <c r="J36" s="502"/>
      <c r="K36" s="135">
        <f>SUM(K31:K35)</f>
        <v>0</v>
      </c>
      <c r="L36" s="181"/>
      <c r="M36" s="186">
        <f>SUM(M31:M35)</f>
        <v>0</v>
      </c>
      <c r="N36" s="190"/>
      <c r="O36" s="186">
        <f>SUM(O31:O35)</f>
        <v>0</v>
      </c>
      <c r="P36" s="190"/>
      <c r="Q36" s="186">
        <f>SUM(Q31:Q35)</f>
        <v>0</v>
      </c>
      <c r="R36" s="190"/>
      <c r="S36" s="186">
        <f>SUM(S31:S35)</f>
        <v>0</v>
      </c>
      <c r="T36" s="190"/>
      <c r="U36" s="186">
        <f>SUM(U31:U35)</f>
        <v>0</v>
      </c>
      <c r="V36" s="190"/>
      <c r="W36" s="186">
        <f>SUM(W31:W35)</f>
        <v>0</v>
      </c>
      <c r="X36" s="190"/>
      <c r="Y36" s="186">
        <f>SUM(Y31:Y35)</f>
        <v>0</v>
      </c>
      <c r="Z36" s="190"/>
      <c r="AA36" s="186">
        <f>SUM(AA31:AA35)</f>
        <v>0</v>
      </c>
      <c r="AB36" s="190"/>
      <c r="AC36" s="186">
        <f>SUM(AC31:AC35)</f>
        <v>0</v>
      </c>
      <c r="AD36" s="190"/>
      <c r="AE36" s="186">
        <f>SUM(AE31:AE35)</f>
        <v>0</v>
      </c>
      <c r="AF36" s="190"/>
      <c r="AG36" s="186">
        <f>SUM(AG31:AG35)</f>
        <v>0</v>
      </c>
      <c r="AH36" s="190"/>
      <c r="AI36" s="186">
        <f>SUM(AI31:AI35)</f>
        <v>0</v>
      </c>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row>
    <row r="37" spans="1:318" ht="32.25" hidden="1" customHeight="1" x14ac:dyDescent="0.25">
      <c r="A37" s="568"/>
      <c r="B37" s="511"/>
      <c r="C37" s="600"/>
      <c r="D37" s="603">
        <v>0</v>
      </c>
      <c r="E37" s="57">
        <v>15</v>
      </c>
      <c r="F37" s="58" t="str">
        <f>VLOOKUP(E37,HONORARIOS!$A$5:$G$25,2,0)</f>
        <v>TITULO PROFESIONAL Y TITULO DE POSGRADO DESDE SEIS (6) AÑOS HASTA OCHO (8) AÑOS DE EXPERIENCIA PROFESIONAL</v>
      </c>
      <c r="G37" s="57">
        <v>0</v>
      </c>
      <c r="H37" s="137">
        <f>VLOOKUP(E37,HONORARIOS!$A$5:$G$25,5,0)</f>
        <v>9216931.5</v>
      </c>
      <c r="I37" s="137">
        <f>+H37*G37</f>
        <v>0</v>
      </c>
      <c r="J37" s="57">
        <v>4</v>
      </c>
      <c r="K37" s="100">
        <f>+I37*J37</f>
        <v>0</v>
      </c>
      <c r="L37" s="177"/>
      <c r="M37" s="174"/>
      <c r="N37" s="98"/>
      <c r="O37" s="174"/>
      <c r="P37" s="98"/>
      <c r="Q37" s="174"/>
      <c r="R37" s="98"/>
      <c r="S37" s="174"/>
      <c r="T37" s="98"/>
      <c r="U37" s="174"/>
      <c r="V37" s="98"/>
      <c r="W37" s="174"/>
      <c r="X37" s="98"/>
      <c r="Y37" s="174"/>
      <c r="Z37" s="98"/>
      <c r="AA37" s="174"/>
      <c r="AB37" s="98"/>
      <c r="AC37" s="174"/>
      <c r="AD37" s="98"/>
      <c r="AE37" s="174"/>
      <c r="AF37" s="98"/>
      <c r="AG37" s="174"/>
      <c r="AH37" s="98"/>
      <c r="AI37" s="174"/>
    </row>
    <row r="38" spans="1:318" ht="33" hidden="1" customHeight="1" x14ac:dyDescent="0.25">
      <c r="A38" s="569"/>
      <c r="B38" s="593"/>
      <c r="C38" s="601"/>
      <c r="D38" s="604"/>
      <c r="E38" s="57">
        <v>10</v>
      </c>
      <c r="F38" s="74" t="str">
        <f>VLOOKUP(E38,HONORARIOS!$A$5:$G$25,2,0)</f>
        <v>TITULO PROFESIONAL DESDE UNO (1) HASTA TRES (3) AÑOS DE EXPERIENCIA PROFESIONAL</v>
      </c>
      <c r="G38" s="57">
        <v>0</v>
      </c>
      <c r="H38" s="137">
        <f>VLOOKUP(E38,HONORARIOS!$A$5:$G$25,5,0)</f>
        <v>4827916.5</v>
      </c>
      <c r="I38" s="137">
        <f>+H38*G38</f>
        <v>0</v>
      </c>
      <c r="J38" s="57">
        <v>4</v>
      </c>
      <c r="K38" s="100">
        <f>+I38*J38</f>
        <v>0</v>
      </c>
      <c r="L38" s="177"/>
      <c r="M38" s="174"/>
      <c r="N38" s="98"/>
      <c r="O38" s="174"/>
      <c r="P38" s="98"/>
      <c r="Q38" s="174"/>
      <c r="R38" s="98"/>
      <c r="S38" s="174"/>
      <c r="T38" s="98"/>
      <c r="U38" s="174"/>
      <c r="V38" s="98"/>
      <c r="W38" s="174"/>
      <c r="X38" s="98"/>
      <c r="Y38" s="174"/>
      <c r="Z38" s="98"/>
      <c r="AA38" s="174"/>
      <c r="AB38" s="98"/>
      <c r="AC38" s="174"/>
      <c r="AD38" s="98"/>
      <c r="AE38" s="174"/>
      <c r="AF38" s="98"/>
      <c r="AG38" s="174"/>
      <c r="AH38" s="98"/>
      <c r="AI38" s="174"/>
    </row>
    <row r="39" spans="1:318" ht="36" hidden="1" customHeight="1" x14ac:dyDescent="0.25">
      <c r="A39" s="569"/>
      <c r="B39" s="512"/>
      <c r="C39" s="602"/>
      <c r="D39" s="605"/>
      <c r="E39" s="57">
        <v>9</v>
      </c>
      <c r="F39" s="75" t="str">
        <f>VLOOKUP(E39,HONORARIOS!$A$5:$G$25,2,0)</f>
        <v>TITULO PROFESIONAL SIN EXPERIENCIA PROFESIONAL</v>
      </c>
      <c r="G39" s="57">
        <v>0</v>
      </c>
      <c r="H39" s="137">
        <f>VLOOKUP(E39,HONORARIOS!$A$5:$G$25,5,0)</f>
        <v>3950113.5</v>
      </c>
      <c r="I39" s="137">
        <f>+H39*G39</f>
        <v>0</v>
      </c>
      <c r="J39" s="57">
        <v>4</v>
      </c>
      <c r="K39" s="100">
        <f>+I39*J39</f>
        <v>0</v>
      </c>
      <c r="L39" s="177"/>
      <c r="M39" s="205"/>
      <c r="N39" s="107"/>
      <c r="O39" s="174"/>
      <c r="P39" s="98"/>
      <c r="Q39" s="174"/>
      <c r="R39" s="98"/>
      <c r="S39" s="174"/>
      <c r="T39" s="98"/>
      <c r="U39" s="174"/>
      <c r="V39" s="98"/>
      <c r="W39" s="174"/>
      <c r="X39" s="98"/>
      <c r="Y39" s="174"/>
      <c r="Z39" s="98"/>
      <c r="AA39" s="174"/>
      <c r="AB39" s="98"/>
      <c r="AC39" s="174"/>
      <c r="AD39" s="98"/>
      <c r="AE39" s="174"/>
      <c r="AF39" s="98"/>
      <c r="AG39" s="174"/>
      <c r="AH39" s="98"/>
      <c r="AI39" s="174"/>
    </row>
    <row r="40" spans="1:318" ht="15.75" hidden="1" thickBot="1" x14ac:dyDescent="0.3">
      <c r="A40" s="569"/>
      <c r="B40" s="38" t="s">
        <v>70</v>
      </c>
      <c r="C40" s="513"/>
      <c r="D40" s="514"/>
      <c r="E40" s="514"/>
      <c r="F40" s="514"/>
      <c r="G40" s="514"/>
      <c r="H40" s="514"/>
      <c r="I40" s="514"/>
      <c r="J40" s="514"/>
      <c r="K40" s="101">
        <f>SUM(K37:K39)</f>
        <v>0</v>
      </c>
      <c r="L40" s="173" t="s">
        <v>100</v>
      </c>
      <c r="M40" s="211">
        <f>+K40*M17</f>
        <v>0</v>
      </c>
      <c r="N40" s="161" t="s">
        <v>100</v>
      </c>
      <c r="O40" s="211"/>
      <c r="P40" s="161" t="s">
        <v>100</v>
      </c>
      <c r="Q40" s="211"/>
      <c r="R40" s="161" t="s">
        <v>100</v>
      </c>
      <c r="S40" s="211"/>
      <c r="T40" s="161" t="s">
        <v>100</v>
      </c>
      <c r="U40" s="211"/>
      <c r="V40" s="161" t="s">
        <v>100</v>
      </c>
      <c r="W40" s="211"/>
      <c r="X40" s="161" t="s">
        <v>100</v>
      </c>
      <c r="Y40" s="211"/>
      <c r="Z40" s="161" t="s">
        <v>100</v>
      </c>
      <c r="AA40" s="211"/>
      <c r="AB40" s="161" t="s">
        <v>100</v>
      </c>
      <c r="AC40" s="211"/>
      <c r="AD40" s="161" t="s">
        <v>100</v>
      </c>
      <c r="AE40" s="211"/>
      <c r="AF40" s="161" t="s">
        <v>100</v>
      </c>
      <c r="AG40" s="211"/>
      <c r="AH40" s="161" t="s">
        <v>100</v>
      </c>
      <c r="AI40" s="211"/>
    </row>
    <row r="41" spans="1:318" s="21" customFormat="1" ht="30.75" hidden="1" thickBot="1" x14ac:dyDescent="0.3">
      <c r="A41" s="569"/>
      <c r="B41" s="36" t="s">
        <v>95</v>
      </c>
      <c r="C41" s="35" t="s">
        <v>96</v>
      </c>
      <c r="D41" s="503" t="s">
        <v>75</v>
      </c>
      <c r="E41" s="504"/>
      <c r="F41" s="504"/>
      <c r="G41" s="504"/>
      <c r="H41" s="504"/>
      <c r="I41" s="504"/>
      <c r="J41" s="505"/>
      <c r="K41" s="136">
        <f>+IF(C41="Consultoria (25%)",K40*25%,0)+IF(C41="Obra (30%)",K40*30%,0)+IF(C41="Directo (20%)",K40*20%,0)+IF(C41="No aplica",0,0)+IF(C41="Directo (10%)",K40*10%,0)</f>
        <v>0</v>
      </c>
      <c r="L41" s="175" t="s">
        <v>104</v>
      </c>
      <c r="M41" s="174">
        <f>+IF(L41="Consultoria (25%)",M40*25%,0)+IF(L41="Obra (30%)",M40*30%,0)+IF(L41="Directo (20%)",M40*20%,0)+IF(L41="No aplica",0,0)+IF(L41="Directo (10%)",M40*10%,0)</f>
        <v>0</v>
      </c>
      <c r="N41" s="44" t="s">
        <v>104</v>
      </c>
      <c r="O41" s="174">
        <f>+IF(N41="Consultoria (25%)",O40*25%,0)+IF(N41="Obra (30%)",O40*30%,0)+IF(N41="Directo (20%)",O40*20%,0)+IF(N41="No aplica",0,0)+IF(N41="Directo (10%)",O40*10%,0)</f>
        <v>0</v>
      </c>
      <c r="P41" s="44" t="s">
        <v>104</v>
      </c>
      <c r="Q41" s="174">
        <f>+IF(P41="Consultoria (25%)",Q40*25%,0)+IF(P41="Obra (30%)",Q40*30%,0)+IF(P41="Directo (20%)",Q40*20%,0)+IF(P41="No aplica",0,0)+IF(P41="Directo (10%)",Q40*10%,0)</f>
        <v>0</v>
      </c>
      <c r="R41" s="44" t="s">
        <v>104</v>
      </c>
      <c r="S41" s="174">
        <f>+IF(R41="Consultoria (25%)",S40*25%,0)+IF(R41="Obra (30%)",S40*30%,0)+IF(R41="Directo (20%)",S40*20%,0)+IF(R41="No aplica",0,0)+IF(R41="Directo (10%)",S40*10%,0)</f>
        <v>0</v>
      </c>
      <c r="T41" s="44" t="s">
        <v>104</v>
      </c>
      <c r="U41" s="174">
        <f>+IF(T41="Consultoria (25%)",U40*25%,0)+IF(T41="Obra (30%)",U40*30%,0)+IF(T41="Directo (20%)",U40*20%,0)+IF(T41="No aplica",0,0)+IF(T41="Directo (10%)",U40*10%,0)</f>
        <v>0</v>
      </c>
      <c r="V41" s="44" t="s">
        <v>104</v>
      </c>
      <c r="W41" s="174">
        <f>+IF(V41="Consultoria (25%)",W40*25%,0)+IF(V41="Obra (30%)",W40*30%,0)+IF(V41="Directo (20%)",W40*20%,0)+IF(V41="No aplica",0,0)+IF(V41="Directo (10%)",W40*10%,0)</f>
        <v>0</v>
      </c>
      <c r="X41" s="44" t="s">
        <v>104</v>
      </c>
      <c r="Y41" s="174">
        <f>+IF(X41="Consultoria (25%)",Y40*25%,0)+IF(X41="Obra (30%)",Y40*30%,0)+IF(X41="Directo (20%)",Y40*20%,0)+IF(X41="No aplica",0,0)+IF(X41="Directo (10%)",Y40*10%,0)</f>
        <v>0</v>
      </c>
      <c r="Z41" s="44" t="s">
        <v>104</v>
      </c>
      <c r="AA41" s="174">
        <f>+IF(Z41="Consultoria (25%)",AA40*25%,0)+IF(Z41="Obra (30%)",AA40*30%,0)+IF(Z41="Directo (20%)",AA40*20%,0)+IF(Z41="No aplica",0,0)+IF(Z41="Directo (10%)",AA40*10%,0)</f>
        <v>0</v>
      </c>
      <c r="AB41" s="44" t="s">
        <v>104</v>
      </c>
      <c r="AC41" s="174">
        <f>+IF(AB41="Consultoria (25%)",AC40*25%,0)+IF(AB41="Obra (30%)",AC40*30%,0)+IF(AB41="Directo (20%)",AC40*20%,0)+IF(AB41="No aplica",0,0)+IF(AB41="Directo (10%)",AC40*10%,0)</f>
        <v>0</v>
      </c>
      <c r="AD41" s="44" t="s">
        <v>104</v>
      </c>
      <c r="AE41" s="174">
        <f>+IF(AD41="Consultoria (25%)",AE40*25%,0)+IF(AD41="Obra (30%)",AE40*30%,0)+IF(AD41="Directo (20%)",AE40*20%,0)+IF(AD41="No aplica",0,0)+IF(AD41="Directo (10%)",AE40*10%,0)</f>
        <v>0</v>
      </c>
      <c r="AF41" s="44" t="s">
        <v>104</v>
      </c>
      <c r="AG41" s="174">
        <f>+IF(AF41="Consultoria (25%)",AG40*25%,0)+IF(AF41="Obra (30%)",AG40*30%,0)+IF(AF41="Directo (20%)",AG40*20%,0)+IF(AF41="No aplica",0,0)+IF(AF41="Directo (10%)",AG40*10%,0)</f>
        <v>0</v>
      </c>
      <c r="AH41" s="44" t="s">
        <v>104</v>
      </c>
      <c r="AI41" s="174">
        <f>+IF(AH41="Consultoria (25%)",AI40*25%,0)+IF(AH41="Obra (30%)",AI40*30%,0)+IF(AH41="Directo (20%)",AI40*20%,0)+IF(AH41="No aplica",0,0)+IF(AH41="Directo (10%)",AI40*10%,0)</f>
        <v>0</v>
      </c>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c r="IW41" s="46"/>
      <c r="IX41" s="46"/>
      <c r="IY41" s="46"/>
      <c r="IZ41" s="46"/>
      <c r="JA41" s="46"/>
      <c r="JB41" s="46"/>
      <c r="JC41" s="46"/>
      <c r="JD41" s="46"/>
      <c r="JE41" s="46"/>
      <c r="JF41" s="46"/>
      <c r="JG41" s="46"/>
      <c r="JH41" s="46"/>
      <c r="JI41" s="46"/>
      <c r="JJ41" s="46"/>
      <c r="JK41" s="46"/>
      <c r="JL41" s="46"/>
      <c r="JM41" s="46"/>
      <c r="JN41" s="46"/>
      <c r="JO41" s="46"/>
      <c r="JP41" s="46"/>
      <c r="JQ41" s="46"/>
      <c r="JR41" s="46"/>
      <c r="JS41" s="46"/>
      <c r="JT41" s="46"/>
      <c r="JU41" s="46"/>
      <c r="JV41" s="46"/>
      <c r="JW41" s="46"/>
      <c r="JX41" s="46"/>
      <c r="JY41" s="46"/>
      <c r="JZ41" s="46"/>
      <c r="KA41" s="46"/>
      <c r="KB41" s="46"/>
      <c r="KC41" s="46"/>
      <c r="KD41" s="46"/>
      <c r="KE41" s="46"/>
      <c r="KF41" s="46"/>
      <c r="KG41" s="46"/>
      <c r="KH41" s="46"/>
      <c r="KI41" s="46"/>
      <c r="KJ41" s="46"/>
      <c r="KK41" s="46"/>
      <c r="KL41" s="46"/>
      <c r="KM41" s="46"/>
      <c r="KN41" s="46"/>
      <c r="KO41" s="46"/>
      <c r="KP41" s="46"/>
      <c r="KQ41" s="46"/>
      <c r="KR41" s="46"/>
      <c r="KS41" s="46"/>
      <c r="KT41" s="46"/>
      <c r="KU41" s="46"/>
      <c r="KV41" s="46"/>
      <c r="KW41" s="46"/>
      <c r="KX41" s="46"/>
      <c r="KY41" s="46"/>
      <c r="KZ41" s="46"/>
      <c r="LA41" s="46"/>
      <c r="LB41" s="46"/>
      <c r="LC41" s="46"/>
      <c r="LD41" s="46"/>
      <c r="LE41" s="46"/>
      <c r="LF41" s="46"/>
    </row>
    <row r="42" spans="1:318" s="21" customFormat="1" ht="30.75" hidden="1" thickBot="1" x14ac:dyDescent="0.3">
      <c r="A42" s="569"/>
      <c r="B42" s="36" t="s">
        <v>91</v>
      </c>
      <c r="C42" s="35" t="s">
        <v>94</v>
      </c>
      <c r="D42" s="585" t="s">
        <v>106</v>
      </c>
      <c r="E42" s="586"/>
      <c r="F42" s="586"/>
      <c r="G42" s="586"/>
      <c r="H42" s="586"/>
      <c r="I42" s="586"/>
      <c r="J42" s="587"/>
      <c r="K42" s="136">
        <f>+IF(C42="si",K40*10%,0)</f>
        <v>0</v>
      </c>
      <c r="L42" s="175" t="s">
        <v>69</v>
      </c>
      <c r="M42" s="174">
        <f>+IF(L42="si",M40*10%,0)</f>
        <v>0</v>
      </c>
      <c r="N42" s="44" t="s">
        <v>69</v>
      </c>
      <c r="O42" s="174">
        <f>+IF(N42="si",O40*10%,0)</f>
        <v>0</v>
      </c>
      <c r="P42" s="44" t="s">
        <v>69</v>
      </c>
      <c r="Q42" s="174">
        <f>+IF(P42="si",Q40*10%,0)</f>
        <v>0</v>
      </c>
      <c r="R42" s="44" t="s">
        <v>69</v>
      </c>
      <c r="S42" s="174">
        <f>+IF(R42="si",S40*10%,0)</f>
        <v>0</v>
      </c>
      <c r="T42" s="44" t="s">
        <v>69</v>
      </c>
      <c r="U42" s="174">
        <f>+IF(T42="si",U40*10%,0)</f>
        <v>0</v>
      </c>
      <c r="V42" s="44" t="s">
        <v>69</v>
      </c>
      <c r="W42" s="174">
        <f>+IF(V42="si",W40*10%,0)</f>
        <v>0</v>
      </c>
      <c r="X42" s="44" t="s">
        <v>69</v>
      </c>
      <c r="Y42" s="174">
        <f>+IF(X42="si",Y40*10%,0)</f>
        <v>0</v>
      </c>
      <c r="Z42" s="44" t="s">
        <v>69</v>
      </c>
      <c r="AA42" s="174">
        <f>+IF(Z42="si",AA40*10%,0)</f>
        <v>0</v>
      </c>
      <c r="AB42" s="44" t="s">
        <v>69</v>
      </c>
      <c r="AC42" s="174">
        <f>+IF(AB42="si",AC40*10%,0)</f>
        <v>0</v>
      </c>
      <c r="AD42" s="44" t="s">
        <v>69</v>
      </c>
      <c r="AE42" s="174">
        <f>+IF(AD42="si",AE40*10%,0)</f>
        <v>0</v>
      </c>
      <c r="AF42" s="44" t="s">
        <v>69</v>
      </c>
      <c r="AG42" s="174">
        <f>+IF(AF42="si",AG40*10%,0)</f>
        <v>0</v>
      </c>
      <c r="AH42" s="44" t="s">
        <v>69</v>
      </c>
      <c r="AI42" s="174">
        <f>+IF(AH42="si",AI40*10%,0)</f>
        <v>0</v>
      </c>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c r="IW42" s="46"/>
      <c r="IX42" s="46"/>
      <c r="IY42" s="46"/>
      <c r="IZ42" s="46"/>
      <c r="JA42" s="46"/>
      <c r="JB42" s="46"/>
      <c r="JC42" s="46"/>
      <c r="JD42" s="46"/>
      <c r="JE42" s="46"/>
      <c r="JF42" s="46"/>
      <c r="JG42" s="46"/>
      <c r="JH42" s="46"/>
      <c r="JI42" s="46"/>
      <c r="JJ42" s="46"/>
      <c r="JK42" s="46"/>
      <c r="JL42" s="46"/>
      <c r="JM42" s="46"/>
      <c r="JN42" s="46"/>
      <c r="JO42" s="46"/>
      <c r="JP42" s="46"/>
      <c r="JQ42" s="46"/>
      <c r="JR42" s="46"/>
      <c r="JS42" s="46"/>
      <c r="JT42" s="46"/>
      <c r="JU42" s="46"/>
      <c r="JV42" s="46"/>
      <c r="JW42" s="46"/>
      <c r="JX42" s="46"/>
      <c r="JY42" s="46"/>
      <c r="JZ42" s="46"/>
      <c r="KA42" s="46"/>
      <c r="KB42" s="46"/>
      <c r="KC42" s="46"/>
      <c r="KD42" s="46"/>
      <c r="KE42" s="46"/>
      <c r="KF42" s="46"/>
      <c r="KG42" s="46"/>
      <c r="KH42" s="46"/>
      <c r="KI42" s="46"/>
      <c r="KJ42" s="46"/>
      <c r="KK42" s="46"/>
      <c r="KL42" s="46"/>
      <c r="KM42" s="46"/>
      <c r="KN42" s="46"/>
      <c r="KO42" s="46"/>
      <c r="KP42" s="46"/>
      <c r="KQ42" s="46"/>
      <c r="KR42" s="46"/>
      <c r="KS42" s="46"/>
      <c r="KT42" s="46"/>
      <c r="KU42" s="46"/>
      <c r="KV42" s="46"/>
      <c r="KW42" s="46"/>
      <c r="KX42" s="46"/>
      <c r="KY42" s="46"/>
      <c r="KZ42" s="46"/>
      <c r="LA42" s="46"/>
      <c r="LB42" s="46"/>
      <c r="LC42" s="46"/>
      <c r="LD42" s="46"/>
      <c r="LE42" s="46"/>
      <c r="LF42" s="46"/>
    </row>
    <row r="43" spans="1:318" ht="30.75" hidden="1" thickBot="1" x14ac:dyDescent="0.3">
      <c r="A43" s="569"/>
      <c r="B43" s="36" t="s">
        <v>92</v>
      </c>
      <c r="C43" s="35" t="s">
        <v>94</v>
      </c>
      <c r="D43" s="506"/>
      <c r="E43" s="507"/>
      <c r="F43" s="507"/>
      <c r="G43" s="507"/>
      <c r="H43" s="507"/>
      <c r="I43" s="507"/>
      <c r="J43" s="508"/>
      <c r="K43" s="116">
        <f>+IF(C43="si",K40*7%,0)</f>
        <v>0</v>
      </c>
      <c r="L43" s="175" t="s">
        <v>69</v>
      </c>
      <c r="M43" s="174">
        <f>+IF(L43="si",M40*7%,0)</f>
        <v>0</v>
      </c>
      <c r="N43" s="44" t="s">
        <v>69</v>
      </c>
      <c r="O43" s="174">
        <f>+IF(N43="si",O40*7%,0)</f>
        <v>0</v>
      </c>
      <c r="P43" s="44" t="s">
        <v>69</v>
      </c>
      <c r="Q43" s="174">
        <f>+IF(P43="si",Q40*7%,0)</f>
        <v>0</v>
      </c>
      <c r="R43" s="44" t="s">
        <v>69</v>
      </c>
      <c r="S43" s="174">
        <f>+IF(R43="si",S40*7%,0)</f>
        <v>0</v>
      </c>
      <c r="T43" s="44" t="s">
        <v>69</v>
      </c>
      <c r="U43" s="174">
        <f>+IF(T43="si",U40*7%,0)</f>
        <v>0</v>
      </c>
      <c r="V43" s="44" t="s">
        <v>69</v>
      </c>
      <c r="W43" s="174">
        <f>+IF(V43="si",W40*7%,0)</f>
        <v>0</v>
      </c>
      <c r="X43" s="44" t="s">
        <v>69</v>
      </c>
      <c r="Y43" s="174">
        <f>+IF(X43="si",Y40*7%,0)</f>
        <v>0</v>
      </c>
      <c r="Z43" s="44" t="s">
        <v>69</v>
      </c>
      <c r="AA43" s="174">
        <f>+IF(Z43="si",AA40*7%,0)</f>
        <v>0</v>
      </c>
      <c r="AB43" s="44" t="s">
        <v>69</v>
      </c>
      <c r="AC43" s="174">
        <f>+IF(AB43="si",AC40*7%,0)</f>
        <v>0</v>
      </c>
      <c r="AD43" s="44" t="s">
        <v>69</v>
      </c>
      <c r="AE43" s="174">
        <f>+IF(AD43="si",AE40*7%,0)</f>
        <v>0</v>
      </c>
      <c r="AF43" s="44" t="s">
        <v>69</v>
      </c>
      <c r="AG43" s="174">
        <f>+IF(AF43="si",AG40*7%,0)</f>
        <v>0</v>
      </c>
      <c r="AH43" s="44" t="s">
        <v>69</v>
      </c>
      <c r="AI43" s="174">
        <f>+IF(AH43="si",AI40*7%,0)</f>
        <v>0</v>
      </c>
    </row>
    <row r="44" spans="1:318" ht="15.75" hidden="1" thickBot="1" x14ac:dyDescent="0.3">
      <c r="A44" s="570"/>
      <c r="B44" s="36" t="s">
        <v>93</v>
      </c>
      <c r="C44" s="35" t="s">
        <v>94</v>
      </c>
      <c r="D44" s="506"/>
      <c r="E44" s="507"/>
      <c r="F44" s="507"/>
      <c r="G44" s="507"/>
      <c r="H44" s="507"/>
      <c r="I44" s="507"/>
      <c r="J44" s="508"/>
      <c r="K44" s="116">
        <f>+IF(C44="si",K40*5%,0)</f>
        <v>0</v>
      </c>
      <c r="L44" s="175" t="s">
        <v>69</v>
      </c>
      <c r="M44" s="174">
        <f>+IF(L44="si",M40*5%,0)</f>
        <v>0</v>
      </c>
      <c r="N44" s="44" t="s">
        <v>69</v>
      </c>
      <c r="O44" s="174">
        <f>+IF(N44="si",O40*5%,0)</f>
        <v>0</v>
      </c>
      <c r="P44" s="44" t="s">
        <v>69</v>
      </c>
      <c r="Q44" s="174">
        <f>+IF(P44="si",Q40*5%,0)</f>
        <v>0</v>
      </c>
      <c r="R44" s="44" t="s">
        <v>69</v>
      </c>
      <c r="S44" s="174">
        <f>+IF(R44="si",S40*5%,0)</f>
        <v>0</v>
      </c>
      <c r="T44" s="44" t="s">
        <v>69</v>
      </c>
      <c r="U44" s="174">
        <f>+IF(T44="si",U40*5%,0)</f>
        <v>0</v>
      </c>
      <c r="V44" s="44" t="s">
        <v>69</v>
      </c>
      <c r="W44" s="174">
        <f>+IF(V44="si",W40*5%,0)</f>
        <v>0</v>
      </c>
      <c r="X44" s="44" t="s">
        <v>69</v>
      </c>
      <c r="Y44" s="174">
        <f>+IF(X44="si",Y40*5%,0)</f>
        <v>0</v>
      </c>
      <c r="Z44" s="44" t="s">
        <v>69</v>
      </c>
      <c r="AA44" s="174">
        <f>+IF(Z44="si",AA40*5%,0)</f>
        <v>0</v>
      </c>
      <c r="AB44" s="44" t="s">
        <v>69</v>
      </c>
      <c r="AC44" s="174">
        <f>+IF(AB44="si",AC40*5%,0)</f>
        <v>0</v>
      </c>
      <c r="AD44" s="44" t="s">
        <v>69</v>
      </c>
      <c r="AE44" s="174">
        <f>+IF(AD44="si",AE40*5%,0)</f>
        <v>0</v>
      </c>
      <c r="AF44" s="44" t="s">
        <v>69</v>
      </c>
      <c r="AG44" s="174">
        <f>+IF(AF44="si",AG40*5%,0)</f>
        <v>0</v>
      </c>
      <c r="AH44" s="44" t="s">
        <v>69</v>
      </c>
      <c r="AI44" s="174">
        <f>+IF(AH44="si",AI40*5%,0)</f>
        <v>0</v>
      </c>
    </row>
    <row r="45" spans="1:318" s="33" customFormat="1" hidden="1" x14ac:dyDescent="0.25">
      <c r="A45" s="565" t="s">
        <v>99</v>
      </c>
      <c r="B45" s="566"/>
      <c r="C45" s="566"/>
      <c r="D45" s="566"/>
      <c r="E45" s="566"/>
      <c r="F45" s="566"/>
      <c r="G45" s="566"/>
      <c r="H45" s="566"/>
      <c r="I45" s="566"/>
      <c r="J45" s="580"/>
      <c r="K45" s="235">
        <f>SUM(K40:K44)</f>
        <v>0</v>
      </c>
      <c r="L45" s="178"/>
      <c r="M45" s="183">
        <f>SUM(M40:M44)</f>
        <v>0</v>
      </c>
      <c r="N45" s="156"/>
      <c r="O45" s="183">
        <f>SUM(O40:O44)</f>
        <v>0</v>
      </c>
      <c r="P45" s="156"/>
      <c r="Q45" s="183">
        <f>SUM(Q40:Q44)</f>
        <v>0</v>
      </c>
      <c r="R45" s="156"/>
      <c r="S45" s="183">
        <f>SUM(S40:S44)</f>
        <v>0</v>
      </c>
      <c r="T45" s="156"/>
      <c r="U45" s="183">
        <f>SUM(U40:U44)</f>
        <v>0</v>
      </c>
      <c r="V45" s="156"/>
      <c r="W45" s="183">
        <f>SUM(W40:W44)</f>
        <v>0</v>
      </c>
      <c r="X45" s="156"/>
      <c r="Y45" s="183">
        <f>SUM(Y40:Y44)</f>
        <v>0</v>
      </c>
      <c r="Z45" s="156"/>
      <c r="AA45" s="183">
        <f>SUM(AA40:AA44)</f>
        <v>0</v>
      </c>
      <c r="AB45" s="156"/>
      <c r="AC45" s="183">
        <f>SUM(AC40:AC44)</f>
        <v>0</v>
      </c>
      <c r="AD45" s="156"/>
      <c r="AE45" s="183">
        <f>SUM(AE40:AE44)</f>
        <v>0</v>
      </c>
      <c r="AF45" s="156"/>
      <c r="AG45" s="183">
        <f>SUM(AG40:AG44)</f>
        <v>0</v>
      </c>
      <c r="AH45" s="156"/>
      <c r="AI45" s="183">
        <f>SUM(AI40:AI44)</f>
        <v>0</v>
      </c>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c r="KH45" s="48"/>
      <c r="KI45" s="48"/>
      <c r="KJ45" s="48"/>
      <c r="KK45" s="48"/>
      <c r="KL45" s="48"/>
      <c r="KM45" s="48"/>
      <c r="KN45" s="48"/>
      <c r="KO45" s="48"/>
      <c r="KP45" s="48"/>
      <c r="KQ45" s="48"/>
      <c r="KR45" s="48"/>
      <c r="KS45" s="48"/>
      <c r="KT45" s="48"/>
      <c r="KU45" s="48"/>
      <c r="KV45" s="48"/>
      <c r="KW45" s="48"/>
      <c r="KX45" s="48"/>
      <c r="KY45" s="48"/>
      <c r="KZ45" s="48"/>
      <c r="LA45" s="48"/>
      <c r="LB45" s="48"/>
      <c r="LC45" s="48"/>
      <c r="LD45" s="48"/>
      <c r="LE45" s="48"/>
      <c r="LF45" s="48"/>
    </row>
    <row r="46" spans="1:318" s="8" customFormat="1" hidden="1" x14ac:dyDescent="0.25">
      <c r="A46" s="535" t="s">
        <v>5</v>
      </c>
      <c r="B46" s="535"/>
      <c r="C46" s="535"/>
      <c r="D46" s="535"/>
      <c r="E46" s="535"/>
      <c r="F46" s="535"/>
      <c r="G46" s="535"/>
      <c r="H46" s="535"/>
      <c r="I46" s="535"/>
      <c r="J46" s="535"/>
      <c r="K46" s="153">
        <f t="shared" ref="K46:AI46" si="0">+K27+K36+K45</f>
        <v>0</v>
      </c>
      <c r="L46" s="106"/>
      <c r="M46" s="106">
        <f t="shared" si="0"/>
        <v>0</v>
      </c>
      <c r="N46" s="106"/>
      <c r="O46" s="106">
        <f t="shared" si="0"/>
        <v>0</v>
      </c>
      <c r="P46" s="106"/>
      <c r="Q46" s="106">
        <f t="shared" si="0"/>
        <v>0</v>
      </c>
      <c r="R46" s="106"/>
      <c r="S46" s="106">
        <f t="shared" si="0"/>
        <v>0</v>
      </c>
      <c r="T46" s="106"/>
      <c r="U46" s="106">
        <f t="shared" si="0"/>
        <v>0</v>
      </c>
      <c r="V46" s="106"/>
      <c r="W46" s="106">
        <f t="shared" si="0"/>
        <v>0</v>
      </c>
      <c r="X46" s="106"/>
      <c r="Y46" s="106">
        <f t="shared" si="0"/>
        <v>0</v>
      </c>
      <c r="Z46" s="106"/>
      <c r="AA46" s="106">
        <f t="shared" si="0"/>
        <v>0</v>
      </c>
      <c r="AB46" s="106"/>
      <c r="AC46" s="106">
        <f t="shared" si="0"/>
        <v>0</v>
      </c>
      <c r="AD46" s="106"/>
      <c r="AE46" s="106">
        <f t="shared" si="0"/>
        <v>0</v>
      </c>
      <c r="AF46" s="106"/>
      <c r="AG46" s="106">
        <f t="shared" si="0"/>
        <v>0</v>
      </c>
      <c r="AH46" s="106"/>
      <c r="AI46" s="106">
        <f t="shared" si="0"/>
        <v>0</v>
      </c>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E46" s="46"/>
      <c r="KF46" s="46"/>
      <c r="KG46" s="46"/>
      <c r="KH46" s="46"/>
      <c r="KI46" s="46"/>
      <c r="KJ46" s="46"/>
      <c r="KK46" s="46"/>
      <c r="KL46" s="46"/>
      <c r="KM46" s="46"/>
      <c r="KN46" s="46"/>
      <c r="KO46" s="46"/>
      <c r="KP46" s="46"/>
      <c r="KQ46" s="46"/>
      <c r="KR46" s="46"/>
      <c r="KS46" s="46"/>
      <c r="KT46" s="46"/>
      <c r="KU46" s="46"/>
      <c r="KV46" s="46"/>
      <c r="KW46" s="46"/>
      <c r="KX46" s="46"/>
      <c r="KY46" s="46"/>
      <c r="KZ46" s="46"/>
      <c r="LA46" s="46"/>
      <c r="LB46" s="46"/>
      <c r="LC46" s="46"/>
      <c r="LD46" s="46"/>
      <c r="LE46" s="46"/>
      <c r="LF46" s="46"/>
    </row>
    <row r="47" spans="1:318" s="46" customFormat="1" x14ac:dyDescent="0.25"/>
    <row r="48" spans="1:31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row r="100" s="46" customFormat="1" x14ac:dyDescent="0.25"/>
    <row r="101" s="46" customFormat="1" x14ac:dyDescent="0.25"/>
    <row r="102" s="46" customFormat="1" x14ac:dyDescent="0.25"/>
    <row r="103" s="46" customFormat="1" x14ac:dyDescent="0.25"/>
    <row r="104" s="46" customFormat="1" x14ac:dyDescent="0.25"/>
    <row r="105" s="46" customFormat="1" x14ac:dyDescent="0.25"/>
    <row r="106" s="46" customFormat="1" x14ac:dyDescent="0.25"/>
    <row r="107" s="46" customFormat="1" x14ac:dyDescent="0.25"/>
    <row r="108" s="46" customFormat="1" x14ac:dyDescent="0.25"/>
    <row r="109" s="46" customFormat="1" x14ac:dyDescent="0.25"/>
    <row r="110" s="46" customFormat="1" x14ac:dyDescent="0.25"/>
    <row r="111" s="46" customFormat="1" x14ac:dyDescent="0.25"/>
    <row r="112"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row r="132" s="46" customFormat="1" x14ac:dyDescent="0.25"/>
    <row r="133" s="46" customFormat="1" x14ac:dyDescent="0.25"/>
    <row r="134" s="46" customFormat="1" x14ac:dyDescent="0.25"/>
    <row r="135" s="46" customFormat="1" x14ac:dyDescent="0.25"/>
    <row r="136" s="46" customFormat="1" x14ac:dyDescent="0.25"/>
    <row r="137" s="46" customFormat="1" x14ac:dyDescent="0.25"/>
    <row r="138" s="46" customFormat="1" x14ac:dyDescent="0.25"/>
    <row r="139" s="46" customFormat="1" x14ac:dyDescent="0.25"/>
    <row r="140" s="46" customFormat="1" x14ac:dyDescent="0.25"/>
    <row r="141" s="46" customFormat="1" x14ac:dyDescent="0.25"/>
    <row r="142" s="46" customFormat="1" x14ac:dyDescent="0.25"/>
    <row r="143" s="46" customFormat="1" x14ac:dyDescent="0.25"/>
    <row r="144" s="46" customFormat="1" x14ac:dyDescent="0.25"/>
    <row r="145" s="46" customFormat="1" x14ac:dyDescent="0.25"/>
    <row r="146" s="46" customFormat="1" x14ac:dyDescent="0.25"/>
    <row r="147" s="46" customFormat="1" x14ac:dyDescent="0.25"/>
    <row r="148" s="46" customFormat="1" x14ac:dyDescent="0.25"/>
    <row r="149" s="46" customFormat="1" x14ac:dyDescent="0.25"/>
    <row r="150" s="46" customFormat="1" x14ac:dyDescent="0.25"/>
    <row r="151" s="46" customFormat="1" x14ac:dyDescent="0.25"/>
    <row r="152" s="46" customFormat="1" x14ac:dyDescent="0.25"/>
    <row r="153" s="46" customFormat="1" x14ac:dyDescent="0.25"/>
    <row r="154" s="46" customFormat="1" x14ac:dyDescent="0.25"/>
    <row r="155" s="46" customFormat="1" x14ac:dyDescent="0.25"/>
    <row r="156" s="46" customFormat="1" x14ac:dyDescent="0.25"/>
    <row r="157" s="46" customFormat="1" x14ac:dyDescent="0.25"/>
    <row r="158" s="46" customFormat="1" x14ac:dyDescent="0.25"/>
    <row r="159" s="46" customFormat="1" x14ac:dyDescent="0.25"/>
    <row r="160" s="46" customFormat="1" x14ac:dyDescent="0.25"/>
    <row r="161" s="46" customFormat="1" x14ac:dyDescent="0.25"/>
    <row r="162" s="46" customFormat="1" x14ac:dyDescent="0.25"/>
    <row r="163" s="46" customFormat="1" x14ac:dyDescent="0.25"/>
    <row r="164" s="46" customFormat="1" x14ac:dyDescent="0.25"/>
    <row r="165" s="46" customFormat="1" x14ac:dyDescent="0.25"/>
    <row r="166" s="46" customFormat="1" x14ac:dyDescent="0.25"/>
    <row r="167" s="46" customFormat="1" x14ac:dyDescent="0.25"/>
    <row r="168" s="46" customFormat="1" x14ac:dyDescent="0.25"/>
    <row r="169" s="46" customFormat="1" x14ac:dyDescent="0.25"/>
    <row r="170" s="46" customFormat="1" x14ac:dyDescent="0.25"/>
    <row r="171" s="46" customFormat="1" x14ac:dyDescent="0.25"/>
    <row r="172" s="46" customFormat="1" x14ac:dyDescent="0.25"/>
    <row r="173" s="46" customFormat="1" x14ac:dyDescent="0.25"/>
    <row r="174" s="46" customFormat="1" x14ac:dyDescent="0.25"/>
    <row r="175" s="46" customFormat="1" x14ac:dyDescent="0.25"/>
    <row r="176" s="46" customFormat="1" x14ac:dyDescent="0.25"/>
    <row r="177" s="46" customFormat="1" x14ac:dyDescent="0.25"/>
    <row r="178" s="46" customFormat="1" x14ac:dyDescent="0.25"/>
    <row r="179" s="46" customFormat="1" x14ac:dyDescent="0.25"/>
    <row r="180" s="46" customFormat="1" x14ac:dyDescent="0.25"/>
    <row r="181" s="46" customFormat="1" x14ac:dyDescent="0.25"/>
    <row r="182" s="46" customFormat="1" x14ac:dyDescent="0.25"/>
    <row r="183" s="46" customFormat="1" x14ac:dyDescent="0.25"/>
    <row r="184" s="46" customFormat="1" x14ac:dyDescent="0.25"/>
    <row r="185" s="46" customFormat="1" x14ac:dyDescent="0.25"/>
    <row r="186" s="46" customFormat="1" x14ac:dyDescent="0.25"/>
    <row r="187" s="46" customFormat="1" x14ac:dyDescent="0.25"/>
    <row r="188" s="46" customFormat="1" x14ac:dyDescent="0.25"/>
    <row r="189" s="46" customFormat="1" x14ac:dyDescent="0.25"/>
    <row r="190" s="46" customFormat="1" x14ac:dyDescent="0.25"/>
    <row r="191" s="46" customFormat="1" x14ac:dyDescent="0.25"/>
    <row r="192" s="46" customFormat="1" x14ac:dyDescent="0.25"/>
    <row r="193" s="46" customFormat="1" x14ac:dyDescent="0.25"/>
    <row r="194" s="46" customFormat="1" x14ac:dyDescent="0.25"/>
    <row r="195" s="46" customFormat="1" x14ac:dyDescent="0.25"/>
    <row r="196" s="46" customFormat="1" x14ac:dyDescent="0.25"/>
    <row r="197" s="46" customFormat="1" x14ac:dyDescent="0.25"/>
    <row r="198" s="46" customFormat="1" x14ac:dyDescent="0.25"/>
    <row r="199" s="46" customFormat="1" x14ac:dyDescent="0.25"/>
    <row r="200" s="46" customFormat="1" x14ac:dyDescent="0.25"/>
    <row r="201" s="46" customFormat="1" x14ac:dyDescent="0.25"/>
    <row r="202" s="46" customFormat="1" x14ac:dyDescent="0.25"/>
    <row r="203" s="46" customFormat="1" x14ac:dyDescent="0.25"/>
    <row r="204" s="46" customFormat="1" x14ac:dyDescent="0.25"/>
    <row r="205" s="46" customFormat="1" x14ac:dyDescent="0.25"/>
    <row r="206" s="46" customFormat="1" x14ac:dyDescent="0.25"/>
    <row r="207" s="46" customFormat="1" x14ac:dyDescent="0.25"/>
    <row r="208" s="46" customFormat="1" x14ac:dyDescent="0.25"/>
    <row r="209" s="46" customFormat="1" x14ac:dyDescent="0.25"/>
    <row r="210" s="46" customFormat="1" x14ac:dyDescent="0.25"/>
    <row r="211" s="46" customFormat="1" x14ac:dyDescent="0.25"/>
    <row r="212" s="46" customFormat="1" x14ac:dyDescent="0.25"/>
    <row r="213" s="46" customFormat="1" x14ac:dyDescent="0.25"/>
    <row r="214" s="46" customFormat="1" x14ac:dyDescent="0.25"/>
    <row r="215" s="46" customFormat="1" x14ac:dyDescent="0.25"/>
    <row r="216" s="46" customFormat="1" x14ac:dyDescent="0.25"/>
    <row r="217" s="46" customFormat="1" x14ac:dyDescent="0.25"/>
    <row r="218" s="46" customFormat="1" x14ac:dyDescent="0.25"/>
    <row r="219" s="46" customFormat="1" x14ac:dyDescent="0.25"/>
    <row r="220" s="46" customFormat="1" x14ac:dyDescent="0.25"/>
    <row r="221" s="46" customFormat="1" x14ac:dyDescent="0.25"/>
    <row r="222" s="46" customFormat="1" x14ac:dyDescent="0.25"/>
    <row r="223" s="46" customFormat="1" x14ac:dyDescent="0.25"/>
    <row r="224" s="46" customFormat="1" x14ac:dyDescent="0.25"/>
    <row r="225" s="46" customFormat="1" x14ac:dyDescent="0.25"/>
    <row r="226" s="46" customFormat="1" x14ac:dyDescent="0.25"/>
    <row r="227" s="46" customFormat="1" x14ac:dyDescent="0.25"/>
    <row r="228" s="46" customFormat="1" x14ac:dyDescent="0.25"/>
    <row r="229" s="46" customFormat="1" x14ac:dyDescent="0.25"/>
    <row r="230" s="46" customFormat="1" x14ac:dyDescent="0.25"/>
    <row r="231" s="46" customFormat="1" x14ac:dyDescent="0.25"/>
    <row r="232" s="46" customFormat="1" x14ac:dyDescent="0.25"/>
    <row r="233" s="46" customFormat="1" x14ac:dyDescent="0.25"/>
    <row r="234" s="46" customFormat="1" x14ac:dyDescent="0.25"/>
    <row r="235" s="46" customFormat="1" x14ac:dyDescent="0.25"/>
    <row r="236" s="46" customFormat="1" x14ac:dyDescent="0.25"/>
    <row r="237" s="46" customFormat="1" x14ac:dyDescent="0.25"/>
    <row r="238" s="46" customFormat="1" x14ac:dyDescent="0.25"/>
    <row r="239" s="46" customFormat="1" x14ac:dyDescent="0.25"/>
    <row r="240" s="46" customFormat="1" x14ac:dyDescent="0.25"/>
    <row r="241" s="46" customFormat="1" x14ac:dyDescent="0.25"/>
    <row r="242" s="46" customFormat="1" x14ac:dyDescent="0.25"/>
    <row r="243" s="46" customFormat="1" x14ac:dyDescent="0.25"/>
    <row r="244" s="46" customFormat="1" x14ac:dyDescent="0.25"/>
    <row r="245" s="46" customFormat="1" x14ac:dyDescent="0.25"/>
    <row r="246" s="46" customFormat="1" x14ac:dyDescent="0.25"/>
    <row r="247" s="46" customFormat="1" x14ac:dyDescent="0.25"/>
    <row r="248" s="46" customFormat="1" x14ac:dyDescent="0.25"/>
    <row r="249" s="46" customFormat="1" x14ac:dyDescent="0.25"/>
    <row r="250" s="46" customFormat="1" x14ac:dyDescent="0.25"/>
    <row r="251" s="46" customFormat="1" x14ac:dyDescent="0.25"/>
    <row r="252" s="46" customFormat="1" x14ac:dyDescent="0.25"/>
    <row r="253" s="46" customFormat="1" x14ac:dyDescent="0.25"/>
    <row r="254" s="46" customFormat="1" x14ac:dyDescent="0.25"/>
    <row r="255" s="46" customFormat="1" x14ac:dyDescent="0.25"/>
    <row r="256" s="46" customFormat="1" x14ac:dyDescent="0.25"/>
    <row r="257" s="46" customFormat="1" x14ac:dyDescent="0.25"/>
    <row r="258" s="46" customFormat="1" x14ac:dyDescent="0.25"/>
    <row r="259" s="46" customFormat="1" x14ac:dyDescent="0.25"/>
    <row r="260" s="46" customFormat="1" x14ac:dyDescent="0.25"/>
    <row r="261" s="46" customFormat="1" x14ac:dyDescent="0.25"/>
    <row r="262" s="46" customFormat="1" x14ac:dyDescent="0.25"/>
    <row r="263" s="46" customFormat="1" x14ac:dyDescent="0.25"/>
    <row r="264" s="46" customFormat="1" x14ac:dyDescent="0.25"/>
    <row r="265" s="46" customFormat="1" x14ac:dyDescent="0.25"/>
    <row r="266" s="46" customFormat="1" x14ac:dyDescent="0.25"/>
    <row r="267" s="46" customFormat="1" x14ac:dyDescent="0.25"/>
    <row r="268" s="46" customFormat="1" x14ac:dyDescent="0.25"/>
    <row r="269" s="46" customFormat="1" x14ac:dyDescent="0.25"/>
    <row r="270" s="46" customFormat="1" x14ac:dyDescent="0.25"/>
    <row r="271" s="46" customFormat="1" x14ac:dyDescent="0.25"/>
    <row r="272" s="46" customFormat="1" x14ac:dyDescent="0.25"/>
    <row r="273" s="46" customFormat="1" x14ac:dyDescent="0.25"/>
    <row r="274" s="46" customFormat="1" x14ac:dyDescent="0.25"/>
    <row r="275" s="46" customFormat="1" x14ac:dyDescent="0.25"/>
    <row r="276" s="46" customFormat="1" x14ac:dyDescent="0.25"/>
    <row r="277" s="46" customFormat="1" x14ac:dyDescent="0.25"/>
    <row r="278" s="46" customFormat="1" x14ac:dyDescent="0.25"/>
    <row r="279" s="46" customFormat="1" x14ac:dyDescent="0.25"/>
    <row r="280" s="46" customFormat="1" x14ac:dyDescent="0.25"/>
    <row r="281" s="46" customFormat="1" x14ac:dyDescent="0.25"/>
    <row r="282" s="46" customFormat="1" x14ac:dyDescent="0.25"/>
    <row r="283" s="46" customFormat="1" x14ac:dyDescent="0.25"/>
    <row r="284" s="46" customFormat="1" x14ac:dyDescent="0.25"/>
    <row r="285" s="46" customFormat="1" x14ac:dyDescent="0.25"/>
    <row r="286" s="46" customFormat="1" x14ac:dyDescent="0.25"/>
    <row r="287" s="46" customFormat="1" x14ac:dyDescent="0.25"/>
    <row r="288" s="46" customFormat="1" x14ac:dyDescent="0.25"/>
    <row r="289" s="46" customFormat="1" x14ac:dyDescent="0.25"/>
    <row r="290" s="46" customFormat="1" x14ac:dyDescent="0.25"/>
    <row r="291" s="46" customFormat="1" x14ac:dyDescent="0.25"/>
    <row r="292" s="46" customFormat="1" x14ac:dyDescent="0.25"/>
    <row r="293" s="46" customFormat="1" x14ac:dyDescent="0.25"/>
    <row r="294" s="46" customFormat="1" x14ac:dyDescent="0.25"/>
    <row r="295" s="46" customFormat="1" x14ac:dyDescent="0.25"/>
    <row r="296" s="46" customFormat="1" x14ac:dyDescent="0.25"/>
    <row r="297" s="46" customFormat="1" x14ac:dyDescent="0.25"/>
    <row r="298" s="46" customFormat="1" x14ac:dyDescent="0.25"/>
    <row r="299" s="46" customFormat="1" x14ac:dyDescent="0.25"/>
    <row r="300" s="46" customFormat="1" x14ac:dyDescent="0.25"/>
    <row r="301" s="46" customFormat="1" x14ac:dyDescent="0.25"/>
    <row r="302" s="46" customFormat="1" x14ac:dyDescent="0.25"/>
    <row r="303" s="46" customFormat="1" x14ac:dyDescent="0.25"/>
    <row r="304" s="46" customFormat="1" x14ac:dyDescent="0.25"/>
    <row r="305" s="46" customFormat="1" x14ac:dyDescent="0.25"/>
    <row r="306" s="46" customFormat="1" x14ac:dyDescent="0.25"/>
    <row r="307" s="46" customFormat="1" x14ac:dyDescent="0.25"/>
    <row r="308" s="46" customFormat="1" x14ac:dyDescent="0.25"/>
    <row r="309" s="46" customFormat="1" x14ac:dyDescent="0.25"/>
    <row r="310" s="46" customFormat="1" x14ac:dyDescent="0.25"/>
    <row r="311" s="46" customFormat="1" x14ac:dyDescent="0.25"/>
    <row r="312" s="46" customFormat="1" x14ac:dyDescent="0.25"/>
    <row r="313" s="46" customFormat="1" x14ac:dyDescent="0.25"/>
    <row r="314" s="46" customFormat="1" x14ac:dyDescent="0.25"/>
    <row r="315" s="46" customFormat="1" x14ac:dyDescent="0.25"/>
    <row r="316" s="46" customFormat="1" x14ac:dyDescent="0.25"/>
    <row r="317" s="46" customFormat="1" x14ac:dyDescent="0.25"/>
    <row r="318" s="46" customFormat="1" x14ac:dyDescent="0.25"/>
    <row r="319" s="46" customFormat="1" x14ac:dyDescent="0.25"/>
    <row r="320" s="46" customFormat="1" x14ac:dyDescent="0.25"/>
    <row r="321" s="46" customFormat="1" x14ac:dyDescent="0.25"/>
    <row r="322" s="46" customFormat="1" x14ac:dyDescent="0.25"/>
    <row r="323" s="46" customFormat="1" x14ac:dyDescent="0.25"/>
    <row r="324" s="46" customFormat="1" x14ac:dyDescent="0.25"/>
    <row r="325" s="46" customFormat="1" x14ac:dyDescent="0.25"/>
    <row r="326" s="46" customFormat="1" x14ac:dyDescent="0.25"/>
    <row r="327" s="46" customFormat="1" x14ac:dyDescent="0.25"/>
    <row r="328" s="46" customFormat="1" x14ac:dyDescent="0.25"/>
    <row r="329" s="46" customFormat="1" x14ac:dyDescent="0.25"/>
    <row r="330" s="46" customFormat="1" x14ac:dyDescent="0.25"/>
    <row r="331" s="46" customFormat="1" x14ac:dyDescent="0.25"/>
    <row r="332" s="46" customFormat="1" x14ac:dyDescent="0.25"/>
    <row r="333" s="46" customFormat="1" x14ac:dyDescent="0.25"/>
    <row r="334" s="46" customFormat="1" x14ac:dyDescent="0.25"/>
    <row r="335" s="46" customFormat="1" x14ac:dyDescent="0.25"/>
    <row r="336" s="46" customFormat="1" x14ac:dyDescent="0.25"/>
    <row r="337" s="46" customFormat="1" x14ac:dyDescent="0.25"/>
    <row r="338" s="46" customFormat="1" x14ac:dyDescent="0.25"/>
    <row r="339" s="46" customFormat="1" x14ac:dyDescent="0.25"/>
    <row r="340" s="46" customFormat="1" x14ac:dyDescent="0.25"/>
    <row r="341" s="46" customFormat="1" x14ac:dyDescent="0.25"/>
    <row r="342" s="46" customFormat="1" x14ac:dyDescent="0.25"/>
    <row r="343" s="46" customFormat="1" x14ac:dyDescent="0.25"/>
    <row r="344" s="46" customFormat="1" x14ac:dyDescent="0.25"/>
    <row r="345" s="46" customFormat="1" x14ac:dyDescent="0.25"/>
    <row r="346" s="46" customFormat="1" x14ac:dyDescent="0.25"/>
    <row r="347" s="46" customFormat="1" x14ac:dyDescent="0.25"/>
    <row r="348" s="46" customFormat="1" x14ac:dyDescent="0.25"/>
    <row r="349" s="46" customFormat="1" x14ac:dyDescent="0.25"/>
    <row r="350" s="46" customFormat="1" x14ac:dyDescent="0.25"/>
    <row r="351" s="46" customFormat="1" x14ac:dyDescent="0.25"/>
    <row r="352" s="46" customFormat="1" x14ac:dyDescent="0.25"/>
    <row r="353" s="46" customFormat="1" x14ac:dyDescent="0.25"/>
    <row r="354" s="46" customFormat="1" x14ac:dyDescent="0.25"/>
    <row r="355" s="46" customFormat="1" x14ac:dyDescent="0.25"/>
    <row r="356" s="46" customFormat="1" x14ac:dyDescent="0.25"/>
    <row r="357" s="46" customFormat="1" x14ac:dyDescent="0.25"/>
    <row r="358" s="46" customFormat="1" x14ac:dyDescent="0.25"/>
    <row r="359" s="46" customFormat="1" x14ac:dyDescent="0.25"/>
    <row r="360" s="46" customFormat="1" x14ac:dyDescent="0.25"/>
    <row r="361" s="46" customFormat="1" x14ac:dyDescent="0.25"/>
    <row r="362" s="46" customFormat="1" x14ac:dyDescent="0.25"/>
    <row r="363" s="46" customFormat="1" x14ac:dyDescent="0.25"/>
    <row r="364" s="46" customFormat="1" x14ac:dyDescent="0.25"/>
    <row r="365" s="46" customFormat="1" x14ac:dyDescent="0.25"/>
    <row r="366" s="46" customFormat="1" x14ac:dyDescent="0.25"/>
    <row r="367" s="46" customFormat="1" x14ac:dyDescent="0.25"/>
    <row r="368" s="46" customFormat="1" x14ac:dyDescent="0.25"/>
    <row r="369" s="46" customFormat="1" x14ac:dyDescent="0.25"/>
    <row r="370" s="46" customFormat="1" x14ac:dyDescent="0.25"/>
    <row r="371" s="46" customFormat="1" x14ac:dyDescent="0.25"/>
    <row r="372" s="46" customFormat="1" x14ac:dyDescent="0.25"/>
    <row r="373" s="46" customFormat="1" x14ac:dyDescent="0.25"/>
    <row r="374" s="46" customFormat="1" x14ac:dyDescent="0.25"/>
    <row r="375" s="46" customFormat="1" x14ac:dyDescent="0.25"/>
    <row r="376" s="46" customFormat="1" x14ac:dyDescent="0.25"/>
    <row r="377" s="46" customFormat="1" x14ac:dyDescent="0.25"/>
    <row r="378" s="46" customFormat="1" x14ac:dyDescent="0.25"/>
    <row r="379" s="46" customFormat="1" x14ac:dyDescent="0.25"/>
    <row r="380" s="46" customFormat="1" x14ac:dyDescent="0.25"/>
    <row r="381" s="46" customFormat="1" x14ac:dyDescent="0.25"/>
    <row r="382" s="46" customFormat="1" x14ac:dyDescent="0.25"/>
    <row r="383" s="46" customFormat="1" x14ac:dyDescent="0.25"/>
    <row r="384" s="46" customFormat="1" x14ac:dyDescent="0.25"/>
    <row r="385" s="46" customFormat="1" x14ac:dyDescent="0.25"/>
    <row r="386" s="46" customFormat="1" x14ac:dyDescent="0.25"/>
    <row r="387" s="46" customFormat="1" x14ac:dyDescent="0.25"/>
    <row r="388" s="46" customFormat="1" x14ac:dyDescent="0.25"/>
    <row r="389" s="46" customFormat="1" x14ac:dyDescent="0.25"/>
    <row r="390" s="46" customFormat="1" x14ac:dyDescent="0.25"/>
    <row r="391" s="46" customFormat="1" x14ac:dyDescent="0.25"/>
    <row r="392" s="46" customFormat="1" x14ac:dyDescent="0.25"/>
    <row r="393" s="46" customFormat="1" x14ac:dyDescent="0.25"/>
    <row r="394" s="46" customFormat="1" x14ac:dyDescent="0.25"/>
    <row r="395" s="46" customFormat="1" x14ac:dyDescent="0.25"/>
    <row r="396" s="46" customFormat="1" x14ac:dyDescent="0.25"/>
    <row r="397" s="46" customFormat="1" x14ac:dyDescent="0.25"/>
    <row r="398" s="46" customFormat="1" x14ac:dyDescent="0.25"/>
    <row r="399" s="46" customFormat="1" x14ac:dyDescent="0.25"/>
    <row r="400" s="46" customFormat="1" x14ac:dyDescent="0.25"/>
    <row r="401" s="46" customFormat="1" x14ac:dyDescent="0.25"/>
    <row r="402" s="46" customFormat="1" x14ac:dyDescent="0.25"/>
    <row r="403" s="46" customFormat="1" x14ac:dyDescent="0.25"/>
    <row r="404" s="46" customFormat="1" x14ac:dyDescent="0.25"/>
    <row r="405" s="46" customFormat="1" x14ac:dyDescent="0.25"/>
    <row r="406" s="46" customFormat="1" x14ac:dyDescent="0.25"/>
    <row r="407" s="46" customFormat="1" x14ac:dyDescent="0.25"/>
    <row r="408" s="46" customFormat="1" x14ac:dyDescent="0.25"/>
    <row r="409" s="46" customFormat="1" x14ac:dyDescent="0.25"/>
    <row r="410" s="46" customFormat="1" x14ac:dyDescent="0.25"/>
    <row r="411" s="46" customFormat="1" x14ac:dyDescent="0.25"/>
    <row r="412" s="46" customFormat="1" x14ac:dyDescent="0.25"/>
    <row r="413" s="46" customFormat="1" x14ac:dyDescent="0.25"/>
    <row r="414" s="46" customFormat="1" x14ac:dyDescent="0.25"/>
    <row r="415" s="46" customFormat="1" x14ac:dyDescent="0.25"/>
    <row r="416" s="46" customFormat="1" x14ac:dyDescent="0.25"/>
    <row r="417" s="46" customFormat="1" x14ac:dyDescent="0.25"/>
    <row r="418" s="46" customFormat="1" x14ac:dyDescent="0.25"/>
    <row r="419" s="46" customFormat="1" x14ac:dyDescent="0.25"/>
    <row r="420" s="46" customFormat="1" x14ac:dyDescent="0.25"/>
    <row r="421" s="46" customFormat="1" x14ac:dyDescent="0.25"/>
    <row r="422" s="46" customFormat="1" x14ac:dyDescent="0.25"/>
    <row r="423" s="46" customFormat="1" x14ac:dyDescent="0.25"/>
    <row r="424" s="46" customFormat="1" x14ac:dyDescent="0.25"/>
    <row r="425" s="46" customFormat="1" x14ac:dyDescent="0.25"/>
    <row r="426" s="46" customFormat="1" x14ac:dyDescent="0.25"/>
    <row r="427" s="46" customFormat="1" x14ac:dyDescent="0.25"/>
    <row r="428" s="46" customFormat="1" x14ac:dyDescent="0.25"/>
    <row r="429" s="46" customFormat="1" x14ac:dyDescent="0.25"/>
    <row r="430" s="46" customFormat="1" x14ac:dyDescent="0.25"/>
    <row r="431" s="46" customFormat="1" x14ac:dyDescent="0.25"/>
    <row r="432" s="46" customFormat="1" x14ac:dyDescent="0.25"/>
    <row r="433" s="46" customFormat="1" x14ac:dyDescent="0.25"/>
    <row r="434" s="46" customFormat="1" x14ac:dyDescent="0.25"/>
    <row r="435" s="46" customFormat="1" x14ac:dyDescent="0.25"/>
    <row r="436" s="46" customFormat="1" x14ac:dyDescent="0.25"/>
    <row r="437" s="46" customFormat="1" x14ac:dyDescent="0.25"/>
    <row r="438" s="46" customFormat="1" x14ac:dyDescent="0.25"/>
    <row r="439" s="46" customFormat="1" x14ac:dyDescent="0.25"/>
    <row r="440" s="46" customFormat="1" x14ac:dyDescent="0.25"/>
    <row r="441" s="46" customFormat="1" x14ac:dyDescent="0.25"/>
    <row r="442" s="46" customFormat="1" x14ac:dyDescent="0.25"/>
    <row r="443" s="46" customFormat="1" x14ac:dyDescent="0.25"/>
    <row r="444" s="46" customFormat="1" x14ac:dyDescent="0.25"/>
    <row r="445" s="46" customFormat="1" x14ac:dyDescent="0.25"/>
    <row r="446" s="46" customFormat="1" x14ac:dyDescent="0.25"/>
    <row r="447" s="46" customFormat="1" x14ac:dyDescent="0.25"/>
    <row r="448" s="46" customFormat="1" x14ac:dyDescent="0.25"/>
    <row r="449" s="46" customFormat="1" x14ac:dyDescent="0.25"/>
    <row r="450" s="46" customFormat="1" x14ac:dyDescent="0.25"/>
    <row r="451" s="46" customFormat="1" x14ac:dyDescent="0.25"/>
    <row r="452" s="46" customFormat="1" x14ac:dyDescent="0.25"/>
    <row r="453" s="46" customFormat="1" x14ac:dyDescent="0.25"/>
    <row r="454" s="46" customFormat="1" x14ac:dyDescent="0.25"/>
    <row r="455" s="46" customFormat="1" x14ac:dyDescent="0.25"/>
    <row r="456" s="46" customFormat="1" x14ac:dyDescent="0.25"/>
    <row r="457" s="46" customFormat="1" x14ac:dyDescent="0.25"/>
    <row r="458" s="46" customFormat="1" x14ac:dyDescent="0.25"/>
    <row r="459" s="46" customFormat="1" x14ac:dyDescent="0.25"/>
    <row r="460" s="46" customFormat="1" x14ac:dyDescent="0.25"/>
    <row r="461" s="46" customFormat="1" x14ac:dyDescent="0.25"/>
    <row r="462" s="46" customFormat="1" x14ac:dyDescent="0.25"/>
    <row r="463" s="46" customFormat="1" x14ac:dyDescent="0.25"/>
    <row r="464" s="46" customFormat="1" x14ac:dyDescent="0.25"/>
    <row r="465" s="46" customFormat="1" x14ac:dyDescent="0.25"/>
    <row r="466" s="46" customFormat="1" x14ac:dyDescent="0.25"/>
    <row r="467" s="46" customFormat="1" x14ac:dyDescent="0.25"/>
    <row r="468" s="46" customFormat="1" x14ac:dyDescent="0.25"/>
    <row r="469" s="46" customFormat="1" x14ac:dyDescent="0.25"/>
    <row r="470" s="46" customFormat="1" x14ac:dyDescent="0.25"/>
    <row r="471" s="46" customFormat="1" x14ac:dyDescent="0.25"/>
    <row r="472" s="46" customFormat="1" x14ac:dyDescent="0.25"/>
    <row r="473" s="46" customFormat="1" x14ac:dyDescent="0.25"/>
    <row r="474" s="46" customFormat="1" x14ac:dyDescent="0.25"/>
    <row r="475" s="46" customFormat="1" x14ac:dyDescent="0.25"/>
    <row r="476" s="46" customFormat="1" x14ac:dyDescent="0.25"/>
    <row r="477" s="46" customFormat="1" x14ac:dyDescent="0.25"/>
    <row r="478" s="46" customFormat="1" x14ac:dyDescent="0.25"/>
    <row r="479" s="46" customFormat="1" x14ac:dyDescent="0.25"/>
    <row r="480" s="46" customFormat="1" x14ac:dyDescent="0.25"/>
    <row r="481" s="46" customFormat="1" x14ac:dyDescent="0.25"/>
    <row r="482" s="46" customFormat="1" x14ac:dyDescent="0.25"/>
    <row r="483" s="46" customFormat="1" x14ac:dyDescent="0.25"/>
    <row r="484" s="46" customFormat="1" x14ac:dyDescent="0.25"/>
    <row r="485" s="46" customFormat="1" x14ac:dyDescent="0.25"/>
    <row r="486" s="46" customFormat="1" x14ac:dyDescent="0.25"/>
    <row r="487" s="46" customFormat="1" x14ac:dyDescent="0.25"/>
    <row r="488" s="46" customFormat="1" x14ac:dyDescent="0.25"/>
    <row r="489" s="46" customFormat="1" x14ac:dyDescent="0.25"/>
    <row r="490" s="46" customFormat="1" x14ac:dyDescent="0.25"/>
    <row r="491" s="46" customFormat="1" x14ac:dyDescent="0.25"/>
    <row r="492" s="46" customFormat="1" x14ac:dyDescent="0.25"/>
    <row r="493" s="46" customFormat="1" x14ac:dyDescent="0.25"/>
    <row r="494" s="46" customFormat="1" x14ac:dyDescent="0.25"/>
    <row r="495" s="46" customFormat="1" x14ac:dyDescent="0.25"/>
    <row r="496" s="46" customFormat="1" x14ac:dyDescent="0.25"/>
    <row r="497" s="46" customFormat="1" x14ac:dyDescent="0.25"/>
    <row r="498" s="46" customFormat="1" x14ac:dyDescent="0.25"/>
    <row r="499" s="46" customFormat="1" x14ac:dyDescent="0.25"/>
    <row r="500" s="46" customFormat="1" x14ac:dyDescent="0.25"/>
    <row r="501" s="46" customFormat="1" x14ac:dyDescent="0.25"/>
    <row r="502" s="46" customFormat="1" x14ac:dyDescent="0.25"/>
    <row r="503" s="46" customFormat="1" x14ac:dyDescent="0.25"/>
    <row r="504" s="46" customFormat="1" x14ac:dyDescent="0.25"/>
    <row r="505" s="46" customFormat="1" x14ac:dyDescent="0.25"/>
    <row r="506" s="46" customFormat="1" x14ac:dyDescent="0.25"/>
    <row r="507" s="46" customFormat="1" x14ac:dyDescent="0.25"/>
    <row r="508" s="46" customFormat="1" x14ac:dyDescent="0.25"/>
    <row r="509" s="46" customFormat="1" x14ac:dyDescent="0.25"/>
    <row r="510" s="46" customFormat="1" x14ac:dyDescent="0.25"/>
    <row r="511" s="46" customFormat="1" x14ac:dyDescent="0.25"/>
    <row r="512" s="46" customFormat="1" x14ac:dyDescent="0.25"/>
    <row r="513" s="46" customFormat="1" x14ac:dyDescent="0.25"/>
    <row r="514" s="46" customFormat="1" x14ac:dyDescent="0.25"/>
    <row r="515" s="46" customFormat="1" x14ac:dyDescent="0.25"/>
    <row r="516" s="46" customFormat="1" x14ac:dyDescent="0.25"/>
    <row r="517" s="46" customFormat="1" x14ac:dyDescent="0.25"/>
    <row r="518" s="46" customFormat="1" x14ac:dyDescent="0.25"/>
    <row r="519" s="46" customFormat="1" x14ac:dyDescent="0.25"/>
    <row r="520" s="46" customFormat="1" x14ac:dyDescent="0.25"/>
    <row r="521" s="46" customFormat="1" x14ac:dyDescent="0.25"/>
    <row r="522" s="46" customFormat="1" x14ac:dyDescent="0.25"/>
    <row r="523" s="46" customFormat="1" x14ac:dyDescent="0.25"/>
    <row r="524" s="46" customFormat="1" x14ac:dyDescent="0.25"/>
    <row r="525" s="46" customFormat="1" x14ac:dyDescent="0.25"/>
    <row r="526" s="46" customFormat="1" x14ac:dyDescent="0.25"/>
    <row r="527" s="46" customFormat="1" x14ac:dyDescent="0.25"/>
    <row r="528" s="46" customFormat="1" x14ac:dyDescent="0.25"/>
    <row r="529" s="46" customFormat="1" x14ac:dyDescent="0.25"/>
    <row r="530" s="46" customFormat="1" x14ac:dyDescent="0.25"/>
    <row r="531" s="46" customFormat="1" x14ac:dyDescent="0.25"/>
    <row r="532" s="46" customFormat="1" x14ac:dyDescent="0.25"/>
    <row r="533" s="46" customFormat="1" x14ac:dyDescent="0.25"/>
    <row r="534" s="46" customFormat="1" x14ac:dyDescent="0.25"/>
    <row r="535" s="46" customFormat="1" x14ac:dyDescent="0.25"/>
    <row r="536" s="46" customFormat="1" x14ac:dyDescent="0.25"/>
    <row r="537" s="46" customFormat="1" x14ac:dyDescent="0.25"/>
    <row r="538" s="46" customFormat="1" x14ac:dyDescent="0.25"/>
    <row r="539" s="46" customFormat="1" x14ac:dyDescent="0.25"/>
    <row r="540" s="46" customFormat="1" x14ac:dyDescent="0.25"/>
    <row r="541" s="46" customFormat="1" x14ac:dyDescent="0.25"/>
    <row r="542" s="46" customFormat="1" x14ac:dyDescent="0.25"/>
    <row r="543" s="46" customFormat="1" x14ac:dyDescent="0.25"/>
    <row r="544" s="46" customFormat="1" x14ac:dyDescent="0.25"/>
    <row r="545" s="46" customFormat="1" x14ac:dyDescent="0.25"/>
    <row r="546" s="46" customFormat="1" x14ac:dyDescent="0.25"/>
    <row r="547" s="46" customFormat="1" x14ac:dyDescent="0.25"/>
    <row r="548" s="46" customFormat="1" x14ac:dyDescent="0.25"/>
    <row r="549" s="46" customFormat="1" x14ac:dyDescent="0.25"/>
    <row r="550" s="46" customFormat="1" x14ac:dyDescent="0.25"/>
    <row r="551" s="46" customFormat="1" x14ac:dyDescent="0.25"/>
    <row r="552" s="46" customFormat="1" x14ac:dyDescent="0.25"/>
    <row r="553" s="46" customFormat="1" x14ac:dyDescent="0.25"/>
    <row r="554" s="46" customFormat="1" x14ac:dyDescent="0.25"/>
    <row r="555" s="46" customFormat="1" x14ac:dyDescent="0.25"/>
    <row r="556" s="46" customFormat="1" x14ac:dyDescent="0.25"/>
    <row r="557" s="46" customFormat="1" x14ac:dyDescent="0.25"/>
    <row r="558" s="46" customFormat="1" x14ac:dyDescent="0.25"/>
    <row r="559" s="46" customFormat="1" x14ac:dyDescent="0.25"/>
    <row r="560" s="46" customFormat="1" x14ac:dyDescent="0.25"/>
    <row r="561" s="46" customFormat="1" x14ac:dyDescent="0.25"/>
    <row r="562" s="46" customFormat="1" x14ac:dyDescent="0.25"/>
    <row r="563" s="46" customFormat="1" x14ac:dyDescent="0.25"/>
    <row r="564" s="46" customFormat="1" x14ac:dyDescent="0.25"/>
    <row r="565" s="46" customFormat="1" x14ac:dyDescent="0.25"/>
    <row r="566" s="46" customFormat="1" x14ac:dyDescent="0.25"/>
    <row r="567" s="46" customFormat="1" x14ac:dyDescent="0.25"/>
    <row r="568" s="46" customFormat="1" x14ac:dyDescent="0.25"/>
    <row r="569" s="46" customFormat="1" x14ac:dyDescent="0.25"/>
    <row r="570" s="46" customFormat="1" x14ac:dyDescent="0.25"/>
    <row r="571" s="46" customFormat="1" x14ac:dyDescent="0.25"/>
    <row r="572" s="46" customFormat="1" x14ac:dyDescent="0.25"/>
    <row r="573" s="46" customFormat="1" x14ac:dyDescent="0.25"/>
    <row r="574" s="46" customFormat="1" x14ac:dyDescent="0.25"/>
    <row r="575" s="46" customFormat="1" x14ac:dyDescent="0.25"/>
    <row r="576" s="46" customFormat="1" x14ac:dyDescent="0.25"/>
    <row r="577" s="46" customFormat="1" x14ac:dyDescent="0.25"/>
    <row r="578" s="46" customFormat="1" x14ac:dyDescent="0.25"/>
    <row r="579" s="46" customFormat="1" x14ac:dyDescent="0.25"/>
    <row r="580" s="46" customFormat="1" x14ac:dyDescent="0.25"/>
    <row r="581" s="46" customFormat="1" x14ac:dyDescent="0.25"/>
    <row r="582" s="46" customFormat="1" x14ac:dyDescent="0.25"/>
    <row r="583" s="46" customFormat="1" x14ac:dyDescent="0.25"/>
    <row r="584" s="46" customFormat="1" x14ac:dyDescent="0.25"/>
    <row r="585" s="46" customFormat="1" x14ac:dyDescent="0.25"/>
    <row r="586" s="46" customFormat="1" x14ac:dyDescent="0.25"/>
    <row r="587" s="46" customFormat="1" x14ac:dyDescent="0.25"/>
    <row r="588" s="46" customFormat="1" x14ac:dyDescent="0.25"/>
    <row r="589" s="46" customFormat="1" x14ac:dyDescent="0.25"/>
    <row r="590" s="46" customFormat="1" x14ac:dyDescent="0.25"/>
    <row r="591" s="46" customFormat="1" x14ac:dyDescent="0.25"/>
    <row r="592" s="46" customFormat="1" x14ac:dyDescent="0.25"/>
    <row r="593" s="46" customFormat="1" x14ac:dyDescent="0.25"/>
    <row r="594" s="46" customFormat="1" x14ac:dyDescent="0.25"/>
    <row r="595" s="46" customFormat="1" x14ac:dyDescent="0.25"/>
    <row r="596" s="46" customFormat="1" x14ac:dyDescent="0.25"/>
    <row r="597" s="46" customFormat="1" x14ac:dyDescent="0.25"/>
    <row r="598" s="46" customFormat="1" x14ac:dyDescent="0.25"/>
    <row r="599" s="46" customFormat="1" x14ac:dyDescent="0.25"/>
    <row r="600" s="46" customFormat="1" x14ac:dyDescent="0.25"/>
    <row r="601" s="46" customFormat="1" x14ac:dyDescent="0.25"/>
    <row r="602" s="46" customFormat="1" x14ac:dyDescent="0.25"/>
    <row r="603" s="46" customFormat="1" x14ac:dyDescent="0.25"/>
    <row r="604" s="46" customFormat="1" x14ac:dyDescent="0.25"/>
    <row r="605" s="46" customFormat="1" x14ac:dyDescent="0.25"/>
    <row r="606" s="46" customFormat="1" x14ac:dyDescent="0.25"/>
    <row r="607" s="46" customFormat="1" x14ac:dyDescent="0.25"/>
    <row r="608" s="46" customFormat="1" x14ac:dyDescent="0.25"/>
    <row r="609" s="46" customFormat="1" x14ac:dyDescent="0.25"/>
    <row r="610" s="46" customFormat="1" x14ac:dyDescent="0.25"/>
    <row r="611" s="46" customFormat="1" x14ac:dyDescent="0.25"/>
    <row r="612" s="46" customFormat="1" x14ac:dyDescent="0.25"/>
    <row r="613" s="46" customFormat="1" x14ac:dyDescent="0.25"/>
    <row r="614" s="46" customFormat="1" x14ac:dyDescent="0.25"/>
    <row r="615" s="46" customFormat="1" x14ac:dyDescent="0.25"/>
    <row r="616" s="46" customFormat="1" x14ac:dyDescent="0.25"/>
    <row r="617" s="46" customFormat="1" x14ac:dyDescent="0.25"/>
    <row r="618" s="46" customFormat="1" x14ac:dyDescent="0.25"/>
    <row r="619" s="46" customFormat="1" x14ac:dyDescent="0.25"/>
    <row r="620" s="46" customFormat="1" x14ac:dyDescent="0.25"/>
    <row r="621" s="46" customFormat="1" x14ac:dyDescent="0.25"/>
    <row r="622" s="46" customFormat="1" x14ac:dyDescent="0.25"/>
    <row r="623" s="46" customFormat="1" x14ac:dyDescent="0.25"/>
    <row r="624" s="46" customFormat="1" x14ac:dyDescent="0.25"/>
    <row r="625" s="46" customFormat="1" x14ac:dyDescent="0.25"/>
    <row r="626" s="46" customFormat="1" x14ac:dyDescent="0.25"/>
    <row r="627" s="46" customFormat="1" x14ac:dyDescent="0.25"/>
    <row r="628" s="46" customFormat="1" x14ac:dyDescent="0.25"/>
    <row r="629" s="46" customFormat="1" x14ac:dyDescent="0.25"/>
    <row r="630" s="46" customFormat="1" x14ac:dyDescent="0.25"/>
    <row r="631" s="46" customFormat="1" x14ac:dyDescent="0.25"/>
    <row r="632" s="46" customFormat="1" x14ac:dyDescent="0.25"/>
    <row r="633" s="46" customFormat="1" x14ac:dyDescent="0.25"/>
    <row r="634" s="46" customFormat="1" x14ac:dyDescent="0.25"/>
    <row r="635" s="46" customFormat="1" x14ac:dyDescent="0.25"/>
    <row r="636" s="46" customFormat="1" x14ac:dyDescent="0.25"/>
    <row r="637" s="46" customFormat="1" x14ac:dyDescent="0.25"/>
    <row r="638" s="46" customFormat="1" x14ac:dyDescent="0.25"/>
    <row r="639" s="46" customFormat="1" x14ac:dyDescent="0.25"/>
    <row r="640" s="46" customFormat="1" x14ac:dyDescent="0.25"/>
    <row r="641" s="46" customFormat="1" x14ac:dyDescent="0.25"/>
    <row r="642" s="46" customFormat="1" x14ac:dyDescent="0.25"/>
    <row r="643" s="46" customFormat="1" x14ac:dyDescent="0.25"/>
    <row r="644" s="46" customFormat="1" x14ac:dyDescent="0.25"/>
    <row r="645" s="46" customFormat="1" x14ac:dyDescent="0.25"/>
    <row r="646" s="46" customFormat="1" x14ac:dyDescent="0.25"/>
    <row r="647" s="46" customFormat="1" x14ac:dyDescent="0.25"/>
    <row r="648" s="46" customFormat="1" x14ac:dyDescent="0.25"/>
    <row r="649" s="46" customFormat="1" x14ac:dyDescent="0.25"/>
    <row r="650" s="46" customFormat="1" x14ac:dyDescent="0.25"/>
    <row r="651" s="46" customFormat="1" x14ac:dyDescent="0.25"/>
    <row r="652" s="46" customFormat="1" x14ac:dyDescent="0.25"/>
    <row r="653" s="46" customFormat="1" x14ac:dyDescent="0.25"/>
    <row r="654" s="46" customFormat="1" x14ac:dyDescent="0.25"/>
    <row r="655" s="46" customFormat="1" x14ac:dyDescent="0.25"/>
    <row r="656" s="46" customFormat="1" x14ac:dyDescent="0.25"/>
    <row r="657" s="46" customFormat="1" x14ac:dyDescent="0.25"/>
    <row r="658" s="46" customFormat="1" x14ac:dyDescent="0.25"/>
    <row r="659" s="46" customFormat="1" x14ac:dyDescent="0.25"/>
    <row r="660" s="46" customFormat="1" x14ac:dyDescent="0.25"/>
    <row r="661" s="46" customFormat="1" x14ac:dyDescent="0.25"/>
    <row r="662" s="46" customFormat="1" x14ac:dyDescent="0.25"/>
    <row r="663" s="46" customFormat="1" x14ac:dyDescent="0.25"/>
    <row r="664" s="46" customFormat="1" x14ac:dyDescent="0.25"/>
    <row r="665" s="46" customFormat="1" x14ac:dyDescent="0.25"/>
    <row r="666" s="46" customFormat="1" x14ac:dyDescent="0.25"/>
    <row r="667" s="46" customFormat="1" x14ac:dyDescent="0.25"/>
    <row r="668" s="46" customFormat="1" x14ac:dyDescent="0.25"/>
    <row r="669" s="46" customFormat="1" x14ac:dyDescent="0.25"/>
    <row r="670" s="46" customFormat="1" x14ac:dyDescent="0.25"/>
    <row r="671" s="46" customFormat="1" x14ac:dyDescent="0.25"/>
    <row r="672" s="46" customFormat="1" x14ac:dyDescent="0.25"/>
    <row r="673" s="46" customFormat="1" x14ac:dyDescent="0.25"/>
    <row r="674" s="46" customFormat="1" x14ac:dyDescent="0.25"/>
    <row r="675" s="46" customFormat="1" x14ac:dyDescent="0.25"/>
    <row r="676" s="46" customFormat="1" x14ac:dyDescent="0.25"/>
    <row r="677" s="46" customFormat="1" x14ac:dyDescent="0.25"/>
    <row r="678" s="46" customFormat="1" x14ac:dyDescent="0.25"/>
    <row r="679" s="46" customFormat="1" x14ac:dyDescent="0.25"/>
    <row r="680" s="46" customFormat="1" x14ac:dyDescent="0.25"/>
    <row r="681" s="46" customFormat="1" x14ac:dyDescent="0.25"/>
    <row r="682" s="46" customFormat="1" x14ac:dyDescent="0.25"/>
    <row r="683" s="46" customFormat="1" x14ac:dyDescent="0.25"/>
    <row r="684" s="46" customFormat="1" x14ac:dyDescent="0.25"/>
    <row r="685" s="46" customFormat="1" x14ac:dyDescent="0.25"/>
    <row r="686" s="46" customFormat="1" x14ac:dyDescent="0.25"/>
    <row r="687" s="46" customFormat="1" x14ac:dyDescent="0.25"/>
    <row r="688" s="46" customFormat="1" x14ac:dyDescent="0.25"/>
    <row r="689" s="46" customFormat="1" x14ac:dyDescent="0.25"/>
    <row r="690" s="46" customFormat="1" x14ac:dyDescent="0.25"/>
    <row r="691" s="46" customFormat="1" x14ac:dyDescent="0.25"/>
    <row r="692" s="46" customFormat="1" x14ac:dyDescent="0.25"/>
    <row r="693" s="46" customFormat="1" x14ac:dyDescent="0.25"/>
    <row r="694" s="46" customFormat="1" x14ac:dyDescent="0.25"/>
    <row r="695" s="46" customFormat="1" x14ac:dyDescent="0.25"/>
    <row r="696" s="46" customFormat="1" x14ac:dyDescent="0.25"/>
    <row r="697" s="46" customFormat="1" x14ac:dyDescent="0.25"/>
    <row r="698" s="46" customFormat="1" x14ac:dyDescent="0.25"/>
    <row r="699" s="46" customFormat="1" x14ac:dyDescent="0.25"/>
    <row r="700" s="46" customFormat="1" x14ac:dyDescent="0.25"/>
  </sheetData>
  <mergeCells count="48">
    <mergeCell ref="A46:J46"/>
    <mergeCell ref="B37:B39"/>
    <mergeCell ref="C37:C39"/>
    <mergeCell ref="D37:D39"/>
    <mergeCell ref="A17:K17"/>
    <mergeCell ref="B19:B21"/>
    <mergeCell ref="C19:C21"/>
    <mergeCell ref="D19:D21"/>
    <mergeCell ref="B28:B30"/>
    <mergeCell ref="C28:C30"/>
    <mergeCell ref="D28:D30"/>
    <mergeCell ref="A19:A26"/>
    <mergeCell ref="A27:J27"/>
    <mergeCell ref="D23:J23"/>
    <mergeCell ref="D24:J24"/>
    <mergeCell ref="D25:J25"/>
    <mergeCell ref="D35:J35"/>
    <mergeCell ref="A1:K1"/>
    <mergeCell ref="A16:K16"/>
    <mergeCell ref="A14:J14"/>
    <mergeCell ref="A13:J13"/>
    <mergeCell ref="A2:K2"/>
    <mergeCell ref="D4:D6"/>
    <mergeCell ref="B4:B6"/>
    <mergeCell ref="C4:C6"/>
    <mergeCell ref="A4:A11"/>
    <mergeCell ref="C7:J7"/>
    <mergeCell ref="A12:J12"/>
    <mergeCell ref="D8:J8"/>
    <mergeCell ref="D9:J9"/>
    <mergeCell ref="D10:J10"/>
    <mergeCell ref="D11:J11"/>
    <mergeCell ref="AJ4:AK4"/>
    <mergeCell ref="C40:J40"/>
    <mergeCell ref="A37:A44"/>
    <mergeCell ref="A45:J45"/>
    <mergeCell ref="D41:J41"/>
    <mergeCell ref="D42:J42"/>
    <mergeCell ref="D43:J43"/>
    <mergeCell ref="D44:J44"/>
    <mergeCell ref="C22:J22"/>
    <mergeCell ref="D26:J26"/>
    <mergeCell ref="C31:J31"/>
    <mergeCell ref="A28:A35"/>
    <mergeCell ref="A36:J36"/>
    <mergeCell ref="D32:J32"/>
    <mergeCell ref="D33:J33"/>
    <mergeCell ref="D34:J34"/>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HONORARIOS!$A$5:$A$25</xm:f>
          </x14:formula1>
          <xm:sqref>E37:E39 E19:E21 E28:E30</xm:sqref>
        </x14:dataValidation>
        <x14:dataValidation type="list" allowBlank="1" showInputMessage="1" showErrorMessage="1">
          <x14:formula1>
            <xm:f>HONORARIOS!$J$8:$J$12</xm:f>
          </x14:formula1>
          <xm:sqref>C41 C23 C32 C8 L8 N8 P8 R8 T8 V8 X8 Z8 AB8 AD8 AF8 AH8 L23 N23 P23 R23 T23 V23 X23 Z23 AB23 AD23 AF23 AH23 L32 N32 P32 R32 T32 V32 X32 Z32 AB32 AD32 AF32 AH32 L41 N41 P41 R41 T41 V41 X41 Z41 AB41 AD41 AF41 AH41</xm:sqref>
        </x14:dataValidation>
        <x14:dataValidation type="list" allowBlank="1" showInputMessage="1" showErrorMessage="1">
          <x14:formula1>
            <xm:f>HONORARIOS!$I$10:$I$11</xm:f>
          </x14:formula1>
          <xm:sqref>C9:C11 C24:C26 C33:C35 C42:C44 L9:L11 N9:N11 P9:P11 R9:R11 T9:T11 V9:V11 X9:X11 Z9:Z11 AB9:AB11 AD9:AD11 AF9:AF11 AH9:AH11 L24:L26 N24:N26 P24:P26 R24:R26 T24:T26 V24:V26 X24:X26 Z24:Z26 AB24:AB26 AD24:AD26 AF24:AF26 AH24:AH26 L33:L35 N33:N35 P33:P35 R33:R35 T33:T35 V33:V35 X33:X35 Z33:Z35 AB33:AB35 AD33:AD35 AF33:AF35 AH33:AH35 L42:L44 N42:N44 P42:P44 R42:R44 T42:T44 V42:V44 X42:X44 Z42:Z44 AB42:AB44 AD42:AD44 AF42:AF44 AH42:AH44</xm:sqref>
        </x14:dataValidation>
        <x14:dataValidation type="list" allowBlank="1" showInputMessage="1" showErrorMessage="1">
          <x14:formula1>
            <xm:f>HONORARIOS!$A$5:$A$50</xm:f>
          </x14:formula1>
          <xm:sqref>E4:E6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23"/>
  <sheetViews>
    <sheetView topLeftCell="F49" zoomScale="55" zoomScaleNormal="55" workbookViewId="0">
      <selection activeCell="R56" sqref="R56"/>
    </sheetView>
  </sheetViews>
  <sheetFormatPr baseColWidth="10" defaultColWidth="11.42578125" defaultRowHeight="15" x14ac:dyDescent="0.25"/>
  <cols>
    <col min="1" max="1" width="22.42578125" customWidth="1"/>
    <col min="2" max="2" width="18.85546875" customWidth="1"/>
    <col min="3" max="3" width="45.42578125" customWidth="1"/>
    <col min="4" max="5" width="10.85546875"/>
    <col min="6" max="6" width="31.7109375" bestFit="1" customWidth="1"/>
    <col min="7" max="7" width="18.42578125" customWidth="1"/>
    <col min="8" max="8" width="22.42578125" customWidth="1"/>
    <col min="9" max="9" width="20.85546875" customWidth="1"/>
    <col min="10" max="10" width="13.7109375" customWidth="1"/>
    <col min="11" max="11" width="27.140625" customWidth="1"/>
    <col min="12" max="12" width="27" style="52" bestFit="1" customWidth="1"/>
    <col min="13" max="13" width="20.42578125" style="46" customWidth="1"/>
    <col min="14" max="14" width="27" style="46" customWidth="1"/>
    <col min="15" max="15" width="20.140625" style="46" customWidth="1"/>
    <col min="16" max="16" width="27" style="46" bestFit="1" customWidth="1"/>
    <col min="17" max="17" width="21" style="46" customWidth="1"/>
    <col min="18" max="18" width="15.42578125" style="46" customWidth="1"/>
    <col min="19" max="19" width="20.140625" style="46" customWidth="1"/>
    <col min="20" max="20" width="13" style="46" customWidth="1"/>
    <col min="21" max="21" width="21.42578125" style="46" customWidth="1"/>
    <col min="22" max="22" width="12.42578125" style="46" customWidth="1"/>
    <col min="23" max="23" width="20.7109375" style="46" customWidth="1"/>
    <col min="24" max="24" width="13.28515625" style="46" customWidth="1"/>
    <col min="25" max="25" width="21.42578125" style="46" customWidth="1"/>
    <col min="26" max="26" width="14.42578125" style="46" customWidth="1"/>
    <col min="27" max="27" width="22.28515625" style="46" customWidth="1"/>
    <col min="28" max="28" width="16.28515625" style="46" customWidth="1"/>
    <col min="29" max="29" width="24" style="46" customWidth="1"/>
    <col min="30" max="30" width="14.42578125" style="46" customWidth="1"/>
    <col min="31" max="31" width="23" style="46" customWidth="1"/>
    <col min="32" max="32" width="16" style="46" customWidth="1"/>
    <col min="33" max="33" width="21" style="46" customWidth="1"/>
    <col min="34" max="34" width="16.28515625" style="46" customWidth="1"/>
    <col min="35" max="35" width="22.140625" style="46" customWidth="1"/>
    <col min="36" max="16384" width="11.42578125" style="52"/>
  </cols>
  <sheetData>
    <row r="1" spans="1:35" s="46" customFormat="1" ht="39.75" customHeight="1" thickBot="1" x14ac:dyDescent="0.3">
      <c r="A1" s="649" t="s">
        <v>162</v>
      </c>
      <c r="B1" s="650"/>
      <c r="C1" s="650"/>
      <c r="D1" s="650"/>
      <c r="E1" s="650"/>
      <c r="F1" s="650"/>
      <c r="G1" s="650"/>
      <c r="H1" s="650"/>
      <c r="I1" s="650"/>
      <c r="J1" s="650"/>
      <c r="K1" s="650"/>
      <c r="L1" s="206"/>
      <c r="M1" s="76"/>
      <c r="N1" s="76"/>
      <c r="O1" s="76"/>
      <c r="P1" s="76"/>
      <c r="Q1" s="76"/>
      <c r="R1" s="76"/>
      <c r="S1" s="76"/>
      <c r="T1" s="76"/>
      <c r="U1" s="76"/>
      <c r="V1" s="76"/>
      <c r="W1" s="76"/>
      <c r="X1" s="76"/>
      <c r="Y1" s="76"/>
      <c r="Z1" s="76"/>
      <c r="AA1" s="76"/>
      <c r="AB1" s="76"/>
    </row>
    <row r="2" spans="1:35" s="46" customFormat="1" ht="39.75" customHeight="1" thickBot="1" x14ac:dyDescent="0.3">
      <c r="A2" s="399"/>
      <c r="B2" s="399"/>
      <c r="C2" s="399"/>
      <c r="D2" s="399"/>
      <c r="E2" s="399"/>
      <c r="F2" s="399"/>
      <c r="G2" s="399"/>
      <c r="H2" s="399"/>
      <c r="I2" s="399"/>
      <c r="J2" s="399"/>
      <c r="K2" s="399"/>
      <c r="L2" s="206"/>
      <c r="M2" s="192">
        <f>+M11</f>
        <v>1.0328832752791366</v>
      </c>
      <c r="N2" s="76"/>
      <c r="O2" s="192">
        <f>+O11</f>
        <v>1.0667309266444205</v>
      </c>
      <c r="P2" s="76"/>
      <c r="Q2" s="192">
        <f>+Q11</f>
        <v>1.1007752334453451</v>
      </c>
      <c r="R2" s="76"/>
      <c r="S2" s="192">
        <f>+S11</f>
        <v>1.1359444285376925</v>
      </c>
      <c r="T2" s="76"/>
      <c r="U2" s="192">
        <f>+U11</f>
        <v>1.1718378943935353</v>
      </c>
      <c r="V2" s="76"/>
      <c r="W2" s="192">
        <f>+W11</f>
        <v>1.2085196208340565</v>
      </c>
      <c r="X2" s="76"/>
      <c r="Y2" s="192">
        <f>+Y11</f>
        <v>1.2457877968277771</v>
      </c>
      <c r="Z2" s="76"/>
      <c r="AA2" s="192">
        <f>+AA11</f>
        <v>1.2836019905610632</v>
      </c>
      <c r="AB2" s="76"/>
      <c r="AC2" s="192">
        <f>+AC11</f>
        <v>1.3224442401340015</v>
      </c>
      <c r="AE2" s="192">
        <f>+AE11</f>
        <v>1.3631619032051636</v>
      </c>
      <c r="AG2" s="192">
        <f>+AG11</f>
        <v>1.4043449669096169</v>
      </c>
      <c r="AI2" s="192">
        <f>+AI11</f>
        <v>1.4471811771038039</v>
      </c>
    </row>
    <row r="3" spans="1:35" ht="104.25" customHeight="1" thickBot="1" x14ac:dyDescent="0.3">
      <c r="A3" s="27" t="s">
        <v>3</v>
      </c>
      <c r="B3" s="27" t="s">
        <v>13</v>
      </c>
      <c r="C3" s="27" t="s">
        <v>72</v>
      </c>
      <c r="D3" s="27" t="s">
        <v>38</v>
      </c>
      <c r="E3" s="27" t="s">
        <v>1</v>
      </c>
      <c r="F3" s="27" t="s">
        <v>40</v>
      </c>
      <c r="G3" s="27" t="s">
        <v>37</v>
      </c>
      <c r="H3" s="27" t="s">
        <v>102</v>
      </c>
      <c r="I3" s="27" t="s">
        <v>103</v>
      </c>
      <c r="J3" s="27" t="s">
        <v>41</v>
      </c>
      <c r="K3" s="99" t="s">
        <v>101</v>
      </c>
      <c r="L3" s="157" t="s">
        <v>107</v>
      </c>
      <c r="M3" s="241" t="s">
        <v>108</v>
      </c>
      <c r="N3" s="155" t="s">
        <v>107</v>
      </c>
      <c r="O3" s="241" t="s">
        <v>109</v>
      </c>
      <c r="P3" s="155" t="s">
        <v>107</v>
      </c>
      <c r="Q3" s="241" t="s">
        <v>110</v>
      </c>
      <c r="R3" s="155" t="s">
        <v>107</v>
      </c>
      <c r="S3" s="241" t="s">
        <v>111</v>
      </c>
      <c r="T3" s="155" t="s">
        <v>107</v>
      </c>
      <c r="U3" s="241" t="s">
        <v>112</v>
      </c>
      <c r="V3" s="155" t="s">
        <v>107</v>
      </c>
      <c r="W3" s="241" t="s">
        <v>113</v>
      </c>
      <c r="X3" s="155" t="s">
        <v>107</v>
      </c>
      <c r="Y3" s="241" t="s">
        <v>114</v>
      </c>
      <c r="Z3" s="155" t="s">
        <v>107</v>
      </c>
      <c r="AA3" s="241" t="s">
        <v>115</v>
      </c>
      <c r="AB3" s="155" t="s">
        <v>107</v>
      </c>
      <c r="AC3" s="241" t="s">
        <v>116</v>
      </c>
      <c r="AD3" s="155" t="s">
        <v>107</v>
      </c>
      <c r="AE3" s="241" t="s">
        <v>117</v>
      </c>
      <c r="AF3" s="155" t="s">
        <v>107</v>
      </c>
      <c r="AG3" s="241" t="s">
        <v>118</v>
      </c>
      <c r="AH3" s="155" t="s">
        <v>107</v>
      </c>
      <c r="AI3" s="241" t="s">
        <v>119</v>
      </c>
    </row>
    <row r="4" spans="1:35" ht="69" customHeight="1" thickBot="1" x14ac:dyDescent="0.3">
      <c r="A4" s="606" t="s">
        <v>175</v>
      </c>
      <c r="B4" s="84"/>
      <c r="C4" s="401" t="s">
        <v>187</v>
      </c>
      <c r="D4" s="85"/>
      <c r="E4" s="29">
        <v>36</v>
      </c>
      <c r="F4" s="401" t="str">
        <f>VLOOKUP(E4,HONORARIOS!A5:G50,2,0)</f>
        <v>Costo operar RSDJ - Componentes Disposición Final y Lixiviados</v>
      </c>
      <c r="G4" s="85">
        <v>1</v>
      </c>
      <c r="H4" s="374">
        <f>VLOOKUP(E4,HONORARIOS!A5:G50,5,0)</f>
        <v>8974245304.5900002</v>
      </c>
      <c r="I4" s="374">
        <f>+G4*H4</f>
        <v>8974245304.5900002</v>
      </c>
      <c r="J4" s="29">
        <v>12</v>
      </c>
      <c r="K4" s="374">
        <f>+I4*J4</f>
        <v>107690943655.08</v>
      </c>
      <c r="L4" s="177"/>
      <c r="M4" s="210"/>
      <c r="N4" s="139"/>
      <c r="O4" s="210"/>
      <c r="P4" s="139"/>
      <c r="Q4" s="210"/>
      <c r="R4" s="139"/>
      <c r="S4" s="210"/>
      <c r="T4" s="139"/>
      <c r="U4" s="210"/>
      <c r="V4" s="139"/>
      <c r="W4" s="210"/>
      <c r="X4" s="139"/>
      <c r="Y4" s="210"/>
      <c r="Z4" s="139"/>
      <c r="AA4" s="210"/>
      <c r="AB4" s="139"/>
      <c r="AC4" s="210"/>
      <c r="AD4" s="139"/>
      <c r="AE4" s="210"/>
      <c r="AF4" s="139"/>
      <c r="AG4" s="210"/>
      <c r="AH4" s="139"/>
      <c r="AI4" s="210"/>
    </row>
    <row r="5" spans="1:35" ht="15.75" thickBot="1" x14ac:dyDescent="0.3">
      <c r="A5" s="607"/>
      <c r="B5" s="38" t="s">
        <v>70</v>
      </c>
      <c r="C5" s="513"/>
      <c r="D5" s="514"/>
      <c r="E5" s="514"/>
      <c r="F5" s="514"/>
      <c r="G5" s="514"/>
      <c r="H5" s="514"/>
      <c r="I5" s="514"/>
      <c r="J5" s="515"/>
      <c r="K5" s="376">
        <f>SUM(K4:K4)</f>
        <v>107690943655.08</v>
      </c>
      <c r="L5" s="173" t="s">
        <v>100</v>
      </c>
      <c r="M5" s="374">
        <f>+$K$5*M2</f>
        <v>111232174600.35999</v>
      </c>
      <c r="N5" s="161" t="s">
        <v>100</v>
      </c>
      <c r="O5" s="374">
        <f>+$K$5*O2</f>
        <v>114877260116.39557</v>
      </c>
      <c r="P5" s="161" t="s">
        <v>100</v>
      </c>
      <c r="Q5" s="374">
        <v>0</v>
      </c>
      <c r="R5" s="161" t="s">
        <v>100</v>
      </c>
      <c r="S5" s="211"/>
      <c r="T5" s="161" t="s">
        <v>100</v>
      </c>
      <c r="U5" s="211"/>
      <c r="V5" s="161" t="s">
        <v>100</v>
      </c>
      <c r="W5" s="211"/>
      <c r="X5" s="161" t="s">
        <v>100</v>
      </c>
      <c r="Y5" s="211"/>
      <c r="Z5" s="161" t="s">
        <v>100</v>
      </c>
      <c r="AA5" s="211"/>
      <c r="AB5" s="161" t="s">
        <v>100</v>
      </c>
      <c r="AC5" s="211"/>
      <c r="AD5" s="161" t="s">
        <v>100</v>
      </c>
      <c r="AE5" s="211"/>
      <c r="AF5" s="161" t="s">
        <v>100</v>
      </c>
      <c r="AG5" s="211"/>
      <c r="AH5" s="161" t="s">
        <v>100</v>
      </c>
      <c r="AI5" s="211"/>
    </row>
    <row r="6" spans="1:35" ht="30.75" thickBot="1" x14ac:dyDescent="0.3">
      <c r="A6" s="607"/>
      <c r="B6" s="79" t="s">
        <v>95</v>
      </c>
      <c r="C6" s="80" t="s">
        <v>104</v>
      </c>
      <c r="D6" s="609"/>
      <c r="E6" s="610"/>
      <c r="F6" s="610"/>
      <c r="G6" s="610"/>
      <c r="H6" s="610"/>
      <c r="I6" s="610"/>
      <c r="J6" s="611"/>
      <c r="K6" s="138">
        <f>+IF(C6="Consultoria (25%)",K5*25%,0)+IF(C6="Obra (30%)",K5*30%,0)+IF(C6="Directo (20%)",K5*20%,0)+IF(C6="No aplica",0,0)+IF(C6="Directo (10%)",K5*10%,0)</f>
        <v>0</v>
      </c>
      <c r="L6" s="391" t="s">
        <v>104</v>
      </c>
      <c r="M6" s="174">
        <f>+IF(L6="Consultoria (25%)",M5*25%,0)+IF(L6="Obra (30%)",M5*30%,0)+IF(L6="Directo (20%)",M5*20%,0)+IF(L6="No aplica",0,0)+IF(L6="Directo (10%)",M5*10%,0)</f>
        <v>0</v>
      </c>
      <c r="N6" s="385" t="s">
        <v>104</v>
      </c>
      <c r="O6" s="174">
        <f>+IF(N6="Consultoria (25%)",O5*25%,0)+IF(N6="Obra (30%)",O5*30%,0)+IF(N6="Directo (20%)",O5*20%,0)+IF(N6="No aplica",0,0)+IF(N6="Directo (10%)",O5*10%,0)</f>
        <v>0</v>
      </c>
      <c r="P6" s="385" t="s">
        <v>104</v>
      </c>
      <c r="Q6" s="174">
        <f>+IF(P6="Consultoria (25%)",Q5*25%,0)+IF(P6="Obra (30%)",Q5*30%,0)+IF(P6="Directo (20%)",Q5*20%,0)+IF(P6="No aplica",0,0)+IF(P6="Directo (10%)",Q5*10%,0)</f>
        <v>0</v>
      </c>
      <c r="R6" s="385" t="s">
        <v>104</v>
      </c>
      <c r="S6" s="174">
        <f>+IF(R6="Consultoria (25%)",S5*25%,0)+IF(R6="Obra (30%)",S5*30%,0)+IF(R6="Directo (20%)",S5*20%,0)+IF(R6="No aplica",0,0)+IF(R6="Directo (10%)",S5*10%,0)</f>
        <v>0</v>
      </c>
      <c r="T6" s="385" t="s">
        <v>104</v>
      </c>
      <c r="U6" s="174">
        <f>+IF(T6="Consultoria (25%)",U5*25%,0)+IF(T6="Obra (30%)",U5*30%,0)+IF(T6="Directo (20%)",U5*20%,0)+IF(T6="No aplica",0,0)+IF(T6="Directo (10%)",U5*10%,0)</f>
        <v>0</v>
      </c>
      <c r="V6" s="385" t="s">
        <v>104</v>
      </c>
      <c r="W6" s="174">
        <f>+IF(V6="Consultoria (25%)",W5*25%,0)+IF(V6="Obra (30%)",W5*30%,0)+IF(V6="Directo (20%)",W5*20%,0)+IF(V6="No aplica",0,0)+IF(V6="Directo (10%)",W5*10%,0)</f>
        <v>0</v>
      </c>
      <c r="X6" s="385" t="s">
        <v>104</v>
      </c>
      <c r="Y6" s="174">
        <f>+IF(X6="Consultoria (25%)",Y5*25%,0)+IF(X6="Obra (30%)",Y5*30%,0)+IF(X6="Directo (20%)",Y5*20%,0)+IF(X6="No aplica",0,0)+IF(X6="Directo (10%)",Y5*10%,0)</f>
        <v>0</v>
      </c>
      <c r="Z6" s="385" t="s">
        <v>104</v>
      </c>
      <c r="AA6" s="174">
        <f>+IF(Z6="Consultoria (25%)",AA5*25%,0)+IF(Z6="Obra (30%)",AA5*30%,0)+IF(Z6="Directo (20%)",AA5*20%,0)+IF(Z6="No aplica",0,0)+IF(Z6="Directo (10%)",AA5*10%,0)</f>
        <v>0</v>
      </c>
      <c r="AB6" s="385" t="s">
        <v>104</v>
      </c>
      <c r="AC6" s="174">
        <f>+IF(AB6="Consultoria (25%)",AC5*25%,0)+IF(AB6="Obra (30%)",AC5*30%,0)+IF(AB6="Directo (20%)",AC5*20%,0)+IF(AB6="No aplica",0,0)+IF(AB6="Directo (10%)",AC5*10%,0)</f>
        <v>0</v>
      </c>
      <c r="AD6" s="385" t="s">
        <v>104</v>
      </c>
      <c r="AE6" s="174">
        <f>+IF(AD6="Consultoria (25%)",AE5*25%,0)+IF(AD6="Obra (30%)",AE5*30%,0)+IF(AD6="Directo (20%)",AE5*20%,0)+IF(AD6="No aplica",0,0)+IF(AD6="Directo (10%)",AE5*10%,0)</f>
        <v>0</v>
      </c>
      <c r="AF6" s="385" t="s">
        <v>104</v>
      </c>
      <c r="AG6" s="174">
        <f>+IF(AF6="Consultoria (25%)",AG5*25%,0)+IF(AF6="Obra (30%)",AG5*30%,0)+IF(AF6="Directo (20%)",AG5*20%,0)+IF(AF6="No aplica",0,0)+IF(AF6="Directo (10%)",AG5*10%,0)</f>
        <v>0</v>
      </c>
      <c r="AH6" s="385" t="s">
        <v>104</v>
      </c>
      <c r="AI6" s="174">
        <f>+IF(AH6="Consultoria (25%)",AI5*25%,0)+IF(AH6="Obra (30%)",AI5*30%,0)+IF(AH6="Directo (20%)",AI5*20%,0)+IF(AH6="No aplica",0,0)+IF(AH6="Directo (10%)",AI5*10%,0)</f>
        <v>0</v>
      </c>
    </row>
    <row r="7" spans="1:35" ht="30.75" thickBot="1" x14ac:dyDescent="0.3">
      <c r="A7" s="607"/>
      <c r="B7" s="79" t="s">
        <v>91</v>
      </c>
      <c r="C7" s="80" t="s">
        <v>69</v>
      </c>
      <c r="D7" s="612"/>
      <c r="E7" s="613"/>
      <c r="F7" s="613"/>
      <c r="G7" s="613"/>
      <c r="H7" s="613"/>
      <c r="I7" s="613"/>
      <c r="J7" s="614"/>
      <c r="K7" s="138">
        <f>+IF(C7="si",K5*10%,0)</f>
        <v>0</v>
      </c>
      <c r="L7" s="391" t="s">
        <v>69</v>
      </c>
      <c r="M7" s="174">
        <f>+IF(L7="si",M5*10%,0)</f>
        <v>0</v>
      </c>
      <c r="N7" s="385" t="s">
        <v>69</v>
      </c>
      <c r="O7" s="174">
        <f>+IF(N7="si",O5*10%,0)</f>
        <v>0</v>
      </c>
      <c r="P7" s="385" t="s">
        <v>69</v>
      </c>
      <c r="Q7" s="174">
        <f>+IF(P7="si",Q5*10%,0)</f>
        <v>0</v>
      </c>
      <c r="R7" s="385" t="s">
        <v>69</v>
      </c>
      <c r="S7" s="174">
        <f>+IF(R7="si",S5*10%,0)</f>
        <v>0</v>
      </c>
      <c r="T7" s="385" t="s">
        <v>69</v>
      </c>
      <c r="U7" s="174">
        <f>+IF(T7="si",U5*10%,0)</f>
        <v>0</v>
      </c>
      <c r="V7" s="385" t="s">
        <v>69</v>
      </c>
      <c r="W7" s="174">
        <f>+IF(V7="si",W5*10%,0)</f>
        <v>0</v>
      </c>
      <c r="X7" s="385" t="s">
        <v>69</v>
      </c>
      <c r="Y7" s="174">
        <f>+IF(X7="si",Y5*10%,0)</f>
        <v>0</v>
      </c>
      <c r="Z7" s="385" t="s">
        <v>69</v>
      </c>
      <c r="AA7" s="174">
        <f>+IF(Z7="si",AA5*10%,0)</f>
        <v>0</v>
      </c>
      <c r="AB7" s="385" t="s">
        <v>69</v>
      </c>
      <c r="AC7" s="174">
        <f>+IF(AB7="si",AC5*10%,0)</f>
        <v>0</v>
      </c>
      <c r="AD7" s="385" t="s">
        <v>69</v>
      </c>
      <c r="AE7" s="174">
        <f>+IF(AD7="si",AE5*10%,0)</f>
        <v>0</v>
      </c>
      <c r="AF7" s="385" t="s">
        <v>69</v>
      </c>
      <c r="AG7" s="174">
        <f>+IF(AF7="si",AG5*10%,0)</f>
        <v>0</v>
      </c>
      <c r="AH7" s="385" t="s">
        <v>69</v>
      </c>
      <c r="AI7" s="174">
        <f>+IF(AH7="si",AI5*10%,0)</f>
        <v>0</v>
      </c>
    </row>
    <row r="8" spans="1:35" ht="49.5" customHeight="1" thickBot="1" x14ac:dyDescent="0.3">
      <c r="A8" s="607"/>
      <c r="B8" s="79" t="s">
        <v>92</v>
      </c>
      <c r="C8" s="80" t="s">
        <v>69</v>
      </c>
      <c r="D8" s="609"/>
      <c r="E8" s="610"/>
      <c r="F8" s="610"/>
      <c r="G8" s="610"/>
      <c r="H8" s="610"/>
      <c r="I8" s="610"/>
      <c r="J8" s="611"/>
      <c r="K8" s="138">
        <f>+IF(C8="si",K5*7%,0)</f>
        <v>0</v>
      </c>
      <c r="L8" s="391" t="s">
        <v>69</v>
      </c>
      <c r="M8" s="174">
        <f>+IF(L8="si",M5*7%,0)</f>
        <v>0</v>
      </c>
      <c r="N8" s="385" t="s">
        <v>69</v>
      </c>
      <c r="O8" s="174">
        <f>+IF(N8="si",O5*7%,0)</f>
        <v>0</v>
      </c>
      <c r="P8" s="385" t="s">
        <v>69</v>
      </c>
      <c r="Q8" s="174">
        <f>+IF(P8="si",Q5*7%,0)</f>
        <v>0</v>
      </c>
      <c r="R8" s="385" t="s">
        <v>69</v>
      </c>
      <c r="S8" s="174">
        <f>+IF(R8="si",S5*7%,0)</f>
        <v>0</v>
      </c>
      <c r="T8" s="385" t="s">
        <v>69</v>
      </c>
      <c r="U8" s="174">
        <f>+IF(T8="si",U5*7%,0)</f>
        <v>0</v>
      </c>
      <c r="V8" s="385" t="s">
        <v>69</v>
      </c>
      <c r="W8" s="174">
        <f>+IF(V8="si",W5*7%,0)</f>
        <v>0</v>
      </c>
      <c r="X8" s="385" t="s">
        <v>69</v>
      </c>
      <c r="Y8" s="174">
        <f>+IF(X8="si",Y5*7%,0)</f>
        <v>0</v>
      </c>
      <c r="Z8" s="385" t="s">
        <v>69</v>
      </c>
      <c r="AA8" s="174">
        <f>+IF(Z8="si",AA5*7%,0)</f>
        <v>0</v>
      </c>
      <c r="AB8" s="385" t="s">
        <v>69</v>
      </c>
      <c r="AC8" s="174">
        <f>+IF(AB8="si",AC5*7%,0)</f>
        <v>0</v>
      </c>
      <c r="AD8" s="385" t="s">
        <v>69</v>
      </c>
      <c r="AE8" s="174">
        <f>+IF(AD8="si",AE5*7%,0)</f>
        <v>0</v>
      </c>
      <c r="AF8" s="385" t="s">
        <v>69</v>
      </c>
      <c r="AG8" s="174">
        <f>+IF(AF8="si",AG5*7%,0)</f>
        <v>0</v>
      </c>
      <c r="AH8" s="385" t="s">
        <v>69</v>
      </c>
      <c r="AI8" s="174">
        <f>+IF(AH8="si",AI5*7%,0)</f>
        <v>0</v>
      </c>
    </row>
    <row r="9" spans="1:35" s="400" customFormat="1" ht="15.75" thickBot="1" x14ac:dyDescent="0.3">
      <c r="A9" s="608"/>
      <c r="B9" s="79" t="s">
        <v>93</v>
      </c>
      <c r="C9" s="80" t="s">
        <v>69</v>
      </c>
      <c r="D9" s="609"/>
      <c r="E9" s="610"/>
      <c r="F9" s="610"/>
      <c r="G9" s="610"/>
      <c r="H9" s="610"/>
      <c r="I9" s="610"/>
      <c r="J9" s="611"/>
      <c r="K9" s="138">
        <f>+IF(C9="si",K5*5%,0)</f>
        <v>0</v>
      </c>
      <c r="L9" s="391" t="s">
        <v>69</v>
      </c>
      <c r="M9" s="174">
        <f>+IF(L9="si",M5*5%,0)</f>
        <v>0</v>
      </c>
      <c r="N9" s="385" t="s">
        <v>69</v>
      </c>
      <c r="O9" s="174">
        <f>+IF(N9="si",O5*5%,0)</f>
        <v>0</v>
      </c>
      <c r="P9" s="385" t="s">
        <v>69</v>
      </c>
      <c r="Q9" s="174">
        <f>+IF(P9="si",Q5*5%,0)</f>
        <v>0</v>
      </c>
      <c r="R9" s="385" t="s">
        <v>69</v>
      </c>
      <c r="S9" s="174">
        <f>+IF(R9="si",S5*5%,0)</f>
        <v>0</v>
      </c>
      <c r="T9" s="385" t="s">
        <v>69</v>
      </c>
      <c r="U9" s="174">
        <f>+IF(T9="si",U5*5%,0)</f>
        <v>0</v>
      </c>
      <c r="V9" s="385" t="s">
        <v>69</v>
      </c>
      <c r="W9" s="174">
        <f>+IF(V9="si",W5*5%,0)</f>
        <v>0</v>
      </c>
      <c r="X9" s="385" t="s">
        <v>69</v>
      </c>
      <c r="Y9" s="174">
        <f>+IF(X9="si",Y5*5%,0)</f>
        <v>0</v>
      </c>
      <c r="Z9" s="385" t="s">
        <v>69</v>
      </c>
      <c r="AA9" s="174">
        <f>+IF(Z9="si",AA5*5%,0)</f>
        <v>0</v>
      </c>
      <c r="AB9" s="385" t="s">
        <v>69</v>
      </c>
      <c r="AC9" s="174">
        <f>+IF(AB9="si",AC5*5%,0)</f>
        <v>0</v>
      </c>
      <c r="AD9" s="385" t="s">
        <v>69</v>
      </c>
      <c r="AE9" s="174">
        <f>+IF(AD9="si",AE5*5%,0)</f>
        <v>0</v>
      </c>
      <c r="AF9" s="385" t="s">
        <v>69</v>
      </c>
      <c r="AG9" s="174">
        <f>+IF(AF9="si",AG5*5%,0)</f>
        <v>0</v>
      </c>
      <c r="AH9" s="385" t="s">
        <v>69</v>
      </c>
      <c r="AI9" s="174">
        <f>+IF(AH9="si",AI5*5%,0)</f>
        <v>0</v>
      </c>
    </row>
    <row r="10" spans="1:35" s="400" customFormat="1" ht="15.75" thickBot="1" x14ac:dyDescent="0.3">
      <c r="A10" s="565" t="s">
        <v>99</v>
      </c>
      <c r="B10" s="566"/>
      <c r="C10" s="566"/>
      <c r="D10" s="566"/>
      <c r="E10" s="566"/>
      <c r="F10" s="566"/>
      <c r="G10" s="566"/>
      <c r="H10" s="566"/>
      <c r="I10" s="566"/>
      <c r="J10" s="580"/>
      <c r="K10" s="377">
        <f>SUM(K5:K9)</f>
        <v>107690943655.08</v>
      </c>
      <c r="L10" s="178"/>
      <c r="M10" s="377">
        <f>SUM(M5:M9)</f>
        <v>111232174600.35999</v>
      </c>
      <c r="N10" s="156"/>
      <c r="O10" s="377">
        <f>SUM(O5:O9)</f>
        <v>114877260116.39557</v>
      </c>
      <c r="P10" s="156"/>
      <c r="Q10" s="377">
        <f>SUM(Q5:Q9)</f>
        <v>0</v>
      </c>
      <c r="R10" s="156"/>
      <c r="S10" s="183">
        <f>SUM(S5:S9)</f>
        <v>0</v>
      </c>
      <c r="T10" s="156"/>
      <c r="U10" s="183">
        <f>SUM(U5:U9)</f>
        <v>0</v>
      </c>
      <c r="V10" s="156"/>
      <c r="W10" s="183">
        <f>SUM(W5:W9)</f>
        <v>0</v>
      </c>
      <c r="X10" s="156"/>
      <c r="Y10" s="183">
        <f>SUM(Y5:Y9)</f>
        <v>0</v>
      </c>
      <c r="Z10" s="156"/>
      <c r="AA10" s="183">
        <f>SUM(AA5:AA9)</f>
        <v>0</v>
      </c>
      <c r="AB10" s="156"/>
      <c r="AC10" s="183">
        <f>SUM(AC5:AC9)</f>
        <v>0</v>
      </c>
      <c r="AD10" s="156"/>
      <c r="AE10" s="183">
        <f>SUM(AE5:AE9)</f>
        <v>0</v>
      </c>
      <c r="AF10" s="156"/>
      <c r="AG10" s="183">
        <f>SUM(AG5:AG9)</f>
        <v>0</v>
      </c>
      <c r="AH10" s="156"/>
      <c r="AI10" s="183">
        <f>SUM(AI5:AI9)</f>
        <v>0</v>
      </c>
    </row>
    <row r="11" spans="1:35" ht="15.75" hidden="1" thickBot="1" x14ac:dyDescent="0.3">
      <c r="A11" s="645" t="s">
        <v>2</v>
      </c>
      <c r="B11" s="645"/>
      <c r="C11" s="645"/>
      <c r="D11" s="645"/>
      <c r="E11" s="645"/>
      <c r="F11" s="645"/>
      <c r="G11" s="645"/>
      <c r="H11" s="645"/>
      <c r="I11" s="645"/>
      <c r="J11" s="645"/>
      <c r="K11" s="645"/>
      <c r="L11" s="96"/>
      <c r="M11" s="192">
        <v>1.0328832752791366</v>
      </c>
      <c r="N11" s="191"/>
      <c r="O11" s="192">
        <v>1.0667309266444205</v>
      </c>
      <c r="P11" s="191"/>
      <c r="Q11" s="192">
        <v>1.1007752334453451</v>
      </c>
      <c r="R11" s="191"/>
      <c r="S11" s="192">
        <v>1.1359444285376925</v>
      </c>
      <c r="T11" s="191"/>
      <c r="U11" s="192">
        <v>1.1718378943935353</v>
      </c>
      <c r="V11" s="191"/>
      <c r="W11" s="192">
        <v>1.2085196208340565</v>
      </c>
      <c r="X11" s="191"/>
      <c r="Y11" s="192">
        <v>1.2457877968277771</v>
      </c>
      <c r="Z11" s="191"/>
      <c r="AA11" s="192">
        <v>1.2836019905610632</v>
      </c>
      <c r="AB11" s="191"/>
      <c r="AC11" s="192">
        <v>1.3224442401340015</v>
      </c>
      <c r="AD11" s="191"/>
      <c r="AE11" s="192">
        <v>1.3631619032051636</v>
      </c>
      <c r="AF11" s="191"/>
      <c r="AG11" s="192">
        <v>1.4043449669096169</v>
      </c>
      <c r="AH11" s="191"/>
      <c r="AI11" s="192">
        <v>1.4471811771038039</v>
      </c>
    </row>
    <row r="12" spans="1:35" ht="104.25" customHeight="1" thickBot="1" x14ac:dyDescent="0.3">
      <c r="A12" s="27" t="s">
        <v>3</v>
      </c>
      <c r="B12" s="27" t="s">
        <v>13</v>
      </c>
      <c r="C12" s="27" t="s">
        <v>72</v>
      </c>
      <c r="D12" s="27" t="s">
        <v>38</v>
      </c>
      <c r="E12" s="27" t="s">
        <v>1</v>
      </c>
      <c r="F12" s="27" t="s">
        <v>40</v>
      </c>
      <c r="G12" s="27" t="s">
        <v>37</v>
      </c>
      <c r="H12" s="27" t="s">
        <v>102</v>
      </c>
      <c r="I12" s="27" t="s">
        <v>103</v>
      </c>
      <c r="J12" s="27" t="s">
        <v>41</v>
      </c>
      <c r="K12" s="99" t="s">
        <v>101</v>
      </c>
      <c r="L12" s="157" t="s">
        <v>107</v>
      </c>
      <c r="M12" s="241" t="s">
        <v>108</v>
      </c>
      <c r="N12" s="155" t="s">
        <v>107</v>
      </c>
      <c r="O12" s="241" t="s">
        <v>109</v>
      </c>
      <c r="P12" s="155" t="s">
        <v>107</v>
      </c>
      <c r="Q12" s="241" t="s">
        <v>110</v>
      </c>
      <c r="R12" s="155" t="s">
        <v>107</v>
      </c>
      <c r="S12" s="241" t="s">
        <v>111</v>
      </c>
      <c r="T12" s="155" t="s">
        <v>107</v>
      </c>
      <c r="U12" s="241" t="s">
        <v>112</v>
      </c>
      <c r="V12" s="155" t="s">
        <v>107</v>
      </c>
      <c r="W12" s="241" t="s">
        <v>113</v>
      </c>
      <c r="X12" s="155" t="s">
        <v>107</v>
      </c>
      <c r="Y12" s="241" t="s">
        <v>114</v>
      </c>
      <c r="Z12" s="155" t="s">
        <v>107</v>
      </c>
      <c r="AA12" s="241" t="s">
        <v>115</v>
      </c>
      <c r="AB12" s="155" t="s">
        <v>107</v>
      </c>
      <c r="AC12" s="241" t="s">
        <v>116</v>
      </c>
      <c r="AD12" s="155" t="s">
        <v>107</v>
      </c>
      <c r="AE12" s="241" t="s">
        <v>117</v>
      </c>
      <c r="AF12" s="155" t="s">
        <v>107</v>
      </c>
      <c r="AG12" s="241" t="s">
        <v>118</v>
      </c>
      <c r="AH12" s="155" t="s">
        <v>107</v>
      </c>
      <c r="AI12" s="241" t="s">
        <v>119</v>
      </c>
    </row>
    <row r="13" spans="1:35" ht="75" customHeight="1" thickBot="1" x14ac:dyDescent="0.3">
      <c r="A13" s="615" t="s">
        <v>142</v>
      </c>
      <c r="B13" s="71"/>
      <c r="C13" s="403" t="s">
        <v>189</v>
      </c>
      <c r="D13" s="29"/>
      <c r="E13" s="89">
        <v>38</v>
      </c>
      <c r="F13" s="403" t="str">
        <f>VLOOKUP(E13,HONORARIOS!A5:G50,2,0)</f>
        <v>Personal de Apoyo para la Subdirección de Disposición Final</v>
      </c>
      <c r="G13" s="29">
        <v>1</v>
      </c>
      <c r="H13" s="374">
        <f>VLOOKUP(E13,HONORARIOS!A5:G50,5,0)</f>
        <v>2383235145</v>
      </c>
      <c r="I13" s="374">
        <f>+H13*G13</f>
        <v>2383235145</v>
      </c>
      <c r="J13" s="29">
        <v>1</v>
      </c>
      <c r="K13" s="374">
        <f>+SUM(I13:I13)*J13</f>
        <v>2383235145</v>
      </c>
      <c r="L13" s="367"/>
      <c r="M13" s="368"/>
      <c r="N13" s="236"/>
      <c r="O13" s="212"/>
      <c r="P13" s="368"/>
      <c r="Q13" s="368"/>
      <c r="R13" s="236"/>
      <c r="S13" s="212"/>
      <c r="T13" s="368"/>
      <c r="U13" s="368"/>
      <c r="V13" s="236"/>
      <c r="W13" s="212"/>
      <c r="X13" s="368"/>
      <c r="Y13" s="368"/>
      <c r="Z13" s="236"/>
      <c r="AA13" s="212"/>
      <c r="AB13" s="236"/>
      <c r="AC13" s="212"/>
      <c r="AD13" s="236"/>
      <c r="AE13" s="212"/>
      <c r="AF13" s="236"/>
      <c r="AG13" s="212"/>
      <c r="AH13" s="236"/>
      <c r="AI13" s="212"/>
    </row>
    <row r="14" spans="1:35" ht="15.75" thickBot="1" x14ac:dyDescent="0.3">
      <c r="A14" s="616"/>
      <c r="B14" s="38" t="s">
        <v>70</v>
      </c>
      <c r="C14" s="513"/>
      <c r="D14" s="514"/>
      <c r="E14" s="514"/>
      <c r="F14" s="514"/>
      <c r="G14" s="514"/>
      <c r="H14" s="514"/>
      <c r="I14" s="514"/>
      <c r="J14" s="514"/>
      <c r="K14" s="380">
        <f>SUM(K13:K13)</f>
        <v>2383235145</v>
      </c>
      <c r="L14" s="173" t="s">
        <v>100</v>
      </c>
      <c r="M14" s="374">
        <f>+$K$14*M11</f>
        <v>2461603722.3279481</v>
      </c>
      <c r="N14" s="161" t="s">
        <v>100</v>
      </c>
      <c r="O14" s="374">
        <f>+$K$14*O11</f>
        <v>2542270634.6373997</v>
      </c>
      <c r="P14" s="161" t="s">
        <v>100</v>
      </c>
      <c r="Q14" s="374">
        <f>+$K$14*Q11</f>
        <v>2623406223.092526</v>
      </c>
      <c r="R14" s="161" t="s">
        <v>100</v>
      </c>
      <c r="S14" s="374">
        <f>+$K$14*S11</f>
        <v>2707222684.8579698</v>
      </c>
      <c r="T14" s="161" t="s">
        <v>100</v>
      </c>
      <c r="U14" s="374">
        <f>+$K$14*U11</f>
        <v>2792765254.1614718</v>
      </c>
      <c r="V14" s="161" t="s">
        <v>100</v>
      </c>
      <c r="W14" s="374">
        <f>+$K$14*W11</f>
        <v>2880186433.7937975</v>
      </c>
      <c r="X14" s="161" t="s">
        <v>100</v>
      </c>
      <c r="Y14" s="374">
        <f>+$K$14*Y11</f>
        <v>2969005260.6120777</v>
      </c>
      <c r="Z14" s="161" t="s">
        <v>100</v>
      </c>
      <c r="AA14" s="374">
        <f>+$K$14*AA11</f>
        <v>3059125376.097084</v>
      </c>
      <c r="AB14" s="161" t="s">
        <v>100</v>
      </c>
      <c r="AC14" s="374">
        <f>+$K$14*AC11</f>
        <v>3151695590.390172</v>
      </c>
      <c r="AD14" s="161" t="s">
        <v>100</v>
      </c>
      <c r="AE14" s="374">
        <f>+$K$14*AE11</f>
        <v>3248735356.0436339</v>
      </c>
      <c r="AF14" s="161" t="s">
        <v>100</v>
      </c>
      <c r="AG14" s="374">
        <f>+$K$14*AG11</f>
        <v>3346884280.8428607</v>
      </c>
      <c r="AH14" s="161" t="s">
        <v>100</v>
      </c>
      <c r="AI14" s="374">
        <f>+$K$14*AI11</f>
        <v>3448973042.456255</v>
      </c>
    </row>
    <row r="15" spans="1:35" ht="30.75" thickBot="1" x14ac:dyDescent="0.3">
      <c r="A15" s="616"/>
      <c r="B15" s="36" t="s">
        <v>95</v>
      </c>
      <c r="C15" s="35" t="s">
        <v>104</v>
      </c>
      <c r="D15" s="506"/>
      <c r="E15" s="507"/>
      <c r="F15" s="507"/>
      <c r="G15" s="507"/>
      <c r="H15" s="507"/>
      <c r="I15" s="507"/>
      <c r="J15" s="508"/>
      <c r="K15" s="133">
        <f>+IF(C15="Consultoria (25%)",K14*25%,0)+IF(C15="Obra (30%)",K14*30%,0)+IF(C15="Directo (20%)",K14*20%,0)+IF(C15="No aplica",0,0)+IF(C15="Directo (10%)",K14*10%,0)</f>
        <v>0</v>
      </c>
      <c r="L15" s="175" t="s">
        <v>104</v>
      </c>
      <c r="M15" s="174">
        <f>+IF(L15="Consultoria (25%)",M14*25%,0)+IF(L15="Obra (30%)",M14*30%,0)+IF(L15="Directo (20%)",M14*20%,0)+IF(L15="No aplica",0,0)+IF(L15="Directo (10%)",M14*10%,0)</f>
        <v>0</v>
      </c>
      <c r="N15" s="44" t="s">
        <v>104</v>
      </c>
      <c r="O15" s="174">
        <f>+IF(N15="Consultoria (25%)",O14*25%,0)+IF(N15="Obra (30%)",O14*30%,0)+IF(N15="Directo (20%)",O14*20%,0)+IF(N15="No aplica",0,0)+IF(N15="Directo (10%)",O14*10%,0)</f>
        <v>0</v>
      </c>
      <c r="P15" s="44" t="s">
        <v>104</v>
      </c>
      <c r="Q15" s="174">
        <f>+IF(P15="Consultoria (25%)",Q14*25%,0)+IF(P15="Obra (30%)",Q14*30%,0)+IF(P15="Directo (20%)",Q14*20%,0)+IF(P15="No aplica",0,0)+IF(P15="Directo (10%)",Q14*10%,0)</f>
        <v>0</v>
      </c>
      <c r="R15" s="44" t="s">
        <v>104</v>
      </c>
      <c r="S15" s="174">
        <f>+IF(R15="Consultoria (25%)",S14*25%,0)+IF(R15="Obra (30%)",S14*30%,0)+IF(R15="Directo (20%)",S14*20%,0)+IF(R15="No aplica",0,0)+IF(R15="Directo (10%)",S14*10%,0)</f>
        <v>0</v>
      </c>
      <c r="T15" s="44" t="s">
        <v>104</v>
      </c>
      <c r="U15" s="174">
        <f>+IF(T15="Consultoria (25%)",U14*25%,0)+IF(T15="Obra (30%)",U14*30%,0)+IF(T15="Directo (20%)",U14*20%,0)+IF(T15="No aplica",0,0)+IF(T15="Directo (10%)",U14*10%,0)</f>
        <v>0</v>
      </c>
      <c r="V15" s="44" t="s">
        <v>104</v>
      </c>
      <c r="W15" s="174">
        <f>+IF(V15="Consultoria (25%)",W14*25%,0)+IF(V15="Obra (30%)",W14*30%,0)+IF(V15="Directo (20%)",W14*20%,0)+IF(V15="No aplica",0,0)+IF(V15="Directo (10%)",W14*10%,0)</f>
        <v>0</v>
      </c>
      <c r="X15" s="44" t="s">
        <v>104</v>
      </c>
      <c r="Y15" s="174">
        <f>+IF(X15="Consultoria (25%)",Y14*25%,0)+IF(X15="Obra (30%)",Y14*30%,0)+IF(X15="Directo (20%)",Y14*20%,0)+IF(X15="No aplica",0,0)+IF(X15="Directo (10%)",Y14*10%,0)</f>
        <v>0</v>
      </c>
      <c r="Z15" s="44" t="s">
        <v>104</v>
      </c>
      <c r="AA15" s="174">
        <f>+IF(Z15="Consultoria (25%)",AA14*25%,0)+IF(Z15="Obra (30%)",AA14*30%,0)+IF(Z15="Directo (20%)",AA14*20%,0)+IF(Z15="No aplica",0,0)+IF(Z15="Directo (10%)",AA14*10%,0)</f>
        <v>0</v>
      </c>
      <c r="AB15" s="44" t="s">
        <v>104</v>
      </c>
      <c r="AC15" s="174">
        <f>+IF(AB15="Consultoria (25%)",AC14*25%,0)+IF(AB15="Obra (30%)",AC14*30%,0)+IF(AB15="Directo (20%)",AC14*20%,0)+IF(AB15="No aplica",0,0)+IF(AB15="Directo (10%)",AC14*10%,0)</f>
        <v>0</v>
      </c>
      <c r="AD15" s="44" t="s">
        <v>104</v>
      </c>
      <c r="AE15" s="174">
        <f>+IF(AD15="Consultoria (25%)",AE14*25%,0)+IF(AD15="Obra (30%)",AE14*30%,0)+IF(AD15="Directo (20%)",AE14*20%,0)+IF(AD15="No aplica",0,0)+IF(AD15="Directo (10%)",AE14*10%,0)</f>
        <v>0</v>
      </c>
      <c r="AF15" s="44" t="s">
        <v>104</v>
      </c>
      <c r="AG15" s="174">
        <f>+IF(AF15="Consultoria (25%)",AG14*25%,0)+IF(AF15="Obra (30%)",AG14*30%,0)+IF(AF15="Directo (20%)",AG14*20%,0)+IF(AF15="No aplica",0,0)+IF(AF15="Directo (10%)",AG14*10%,0)</f>
        <v>0</v>
      </c>
      <c r="AH15" s="44" t="s">
        <v>104</v>
      </c>
      <c r="AI15" s="174">
        <f>+IF(AH15="Consultoria (25%)",AI14*25%,0)+IF(AH15="Obra (30%)",AI14*30%,0)+IF(AH15="Directo (20%)",AI14*20%,0)+IF(AH15="No aplica",0,0)+IF(AH15="Directo (10%)",AI14*10%,0)</f>
        <v>0</v>
      </c>
    </row>
    <row r="16" spans="1:35" ht="35.25" customHeight="1" thickBot="1" x14ac:dyDescent="0.3">
      <c r="A16" s="616"/>
      <c r="B16" s="36" t="s">
        <v>91</v>
      </c>
      <c r="C16" s="35" t="s">
        <v>69</v>
      </c>
      <c r="D16" s="506"/>
      <c r="E16" s="507"/>
      <c r="F16" s="507"/>
      <c r="G16" s="507"/>
      <c r="H16" s="507"/>
      <c r="I16" s="507"/>
      <c r="J16" s="508"/>
      <c r="K16" s="133">
        <f>+IF(C16="si",K14*10%,0)</f>
        <v>0</v>
      </c>
      <c r="L16" s="175" t="s">
        <v>69</v>
      </c>
      <c r="M16" s="174">
        <f>+IF(L16="si",M14*10%,0)</f>
        <v>0</v>
      </c>
      <c r="N16" s="44" t="s">
        <v>69</v>
      </c>
      <c r="O16" s="174">
        <f>+IF(N16="si",O14*10%,0)</f>
        <v>0</v>
      </c>
      <c r="P16" s="44" t="s">
        <v>69</v>
      </c>
      <c r="Q16" s="174">
        <f>+IF(P16="si",Q14*10%,0)</f>
        <v>0</v>
      </c>
      <c r="R16" s="44" t="s">
        <v>69</v>
      </c>
      <c r="S16" s="174">
        <f>+IF(R16="si",S14*10%,0)</f>
        <v>0</v>
      </c>
      <c r="T16" s="44" t="s">
        <v>69</v>
      </c>
      <c r="U16" s="174">
        <f>+IF(T16="si",U14*10%,0)</f>
        <v>0</v>
      </c>
      <c r="V16" s="44" t="s">
        <v>69</v>
      </c>
      <c r="W16" s="174">
        <f>+IF(V16="si",W14*10%,0)</f>
        <v>0</v>
      </c>
      <c r="X16" s="44" t="s">
        <v>69</v>
      </c>
      <c r="Y16" s="174">
        <f>+IF(X16="si",Y14*10%,0)</f>
        <v>0</v>
      </c>
      <c r="Z16" s="44" t="s">
        <v>69</v>
      </c>
      <c r="AA16" s="174">
        <f>+IF(Z16="si",AA14*10%,0)</f>
        <v>0</v>
      </c>
      <c r="AB16" s="44" t="s">
        <v>69</v>
      </c>
      <c r="AC16" s="174">
        <f>+IF(AB16="si",AC14*10%,0)</f>
        <v>0</v>
      </c>
      <c r="AD16" s="44" t="s">
        <v>69</v>
      </c>
      <c r="AE16" s="174">
        <f>+IF(AD16="si",AE14*10%,0)</f>
        <v>0</v>
      </c>
      <c r="AF16" s="44" t="s">
        <v>69</v>
      </c>
      <c r="AG16" s="174">
        <f>+IF(AF16="si",AG14*10%,0)</f>
        <v>0</v>
      </c>
      <c r="AH16" s="44" t="s">
        <v>69</v>
      </c>
      <c r="AI16" s="174">
        <f>+IF(AH16="si",AI14*10%,0)</f>
        <v>0</v>
      </c>
    </row>
    <row r="17" spans="1:35" ht="43.5" customHeight="1" thickBot="1" x14ac:dyDescent="0.3">
      <c r="A17" s="616"/>
      <c r="B17" s="36" t="s">
        <v>92</v>
      </c>
      <c r="C17" s="35" t="s">
        <v>69</v>
      </c>
      <c r="D17" s="506"/>
      <c r="E17" s="507"/>
      <c r="F17" s="507"/>
      <c r="G17" s="507"/>
      <c r="H17" s="507"/>
      <c r="I17" s="507"/>
      <c r="J17" s="508"/>
      <c r="K17" s="134">
        <f>+IF(C17="si",K14*7%,0)</f>
        <v>0</v>
      </c>
      <c r="L17" s="175" t="s">
        <v>69</v>
      </c>
      <c r="M17" s="174">
        <f>+IF(L17="si",M14*7%,0)</f>
        <v>0</v>
      </c>
      <c r="N17" s="44" t="s">
        <v>69</v>
      </c>
      <c r="O17" s="174">
        <f>+IF(N17="si",O14*7%,0)</f>
        <v>0</v>
      </c>
      <c r="P17" s="44" t="s">
        <v>69</v>
      </c>
      <c r="Q17" s="174">
        <f>+IF(P17="si",Q14*7%,0)</f>
        <v>0</v>
      </c>
      <c r="R17" s="44" t="s">
        <v>69</v>
      </c>
      <c r="S17" s="174">
        <f>+IF(R17="si",S14*7%,0)</f>
        <v>0</v>
      </c>
      <c r="T17" s="44" t="s">
        <v>69</v>
      </c>
      <c r="U17" s="174">
        <f>+IF(T17="si",U14*7%,0)</f>
        <v>0</v>
      </c>
      <c r="V17" s="44" t="s">
        <v>69</v>
      </c>
      <c r="W17" s="174">
        <f>+IF(V17="si",W14*7%,0)</f>
        <v>0</v>
      </c>
      <c r="X17" s="44" t="s">
        <v>69</v>
      </c>
      <c r="Y17" s="174">
        <f>+IF(X17="si",Y14*7%,0)</f>
        <v>0</v>
      </c>
      <c r="Z17" s="44" t="s">
        <v>69</v>
      </c>
      <c r="AA17" s="174">
        <f>+IF(Z17="si",AA14*7%,0)</f>
        <v>0</v>
      </c>
      <c r="AB17" s="44" t="s">
        <v>69</v>
      </c>
      <c r="AC17" s="174">
        <f>+IF(AB17="si",AC14*7%,0)</f>
        <v>0</v>
      </c>
      <c r="AD17" s="44" t="s">
        <v>69</v>
      </c>
      <c r="AE17" s="174">
        <f>+IF(AD17="si",AE14*7%,0)</f>
        <v>0</v>
      </c>
      <c r="AF17" s="44" t="s">
        <v>69</v>
      </c>
      <c r="AG17" s="174">
        <f>+IF(AF17="si",AG14*7%,0)</f>
        <v>0</v>
      </c>
      <c r="AH17" s="44" t="s">
        <v>69</v>
      </c>
      <c r="AI17" s="174">
        <f>+IF(AH17="si",AI14*7%,0)</f>
        <v>0</v>
      </c>
    </row>
    <row r="18" spans="1:35" ht="20.25" customHeight="1" thickBot="1" x14ac:dyDescent="0.3">
      <c r="A18" s="617"/>
      <c r="B18" s="36" t="s">
        <v>93</v>
      </c>
      <c r="C18" s="35" t="s">
        <v>69</v>
      </c>
      <c r="D18" s="506"/>
      <c r="E18" s="507"/>
      <c r="F18" s="507"/>
      <c r="G18" s="507"/>
      <c r="H18" s="507"/>
      <c r="I18" s="507"/>
      <c r="J18" s="508"/>
      <c r="K18" s="97">
        <f>+IF(C18="si",K14*5%,0)</f>
        <v>0</v>
      </c>
      <c r="L18" s="175" t="s">
        <v>69</v>
      </c>
      <c r="M18" s="174">
        <f>+IF(L18="si",M14*5%,0)</f>
        <v>0</v>
      </c>
      <c r="N18" s="44" t="s">
        <v>69</v>
      </c>
      <c r="O18" s="174">
        <f>+IF(N18="si",O14*5%,0)</f>
        <v>0</v>
      </c>
      <c r="P18" s="44" t="s">
        <v>69</v>
      </c>
      <c r="Q18" s="174">
        <f>+IF(P18="si",Q14*5%,0)</f>
        <v>0</v>
      </c>
      <c r="R18" s="44" t="s">
        <v>69</v>
      </c>
      <c r="S18" s="174">
        <f>+IF(R18="si",S14*5%,0)</f>
        <v>0</v>
      </c>
      <c r="T18" s="44" t="s">
        <v>69</v>
      </c>
      <c r="U18" s="174">
        <f>+IF(T18="si",U14*5%,0)</f>
        <v>0</v>
      </c>
      <c r="V18" s="44" t="s">
        <v>69</v>
      </c>
      <c r="W18" s="174">
        <f>+IF(V18="si",W14*5%,0)</f>
        <v>0</v>
      </c>
      <c r="X18" s="44" t="s">
        <v>69</v>
      </c>
      <c r="Y18" s="174">
        <f>+IF(X18="si",Y14*5%,0)</f>
        <v>0</v>
      </c>
      <c r="Z18" s="44" t="s">
        <v>69</v>
      </c>
      <c r="AA18" s="174">
        <f>+IF(Z18="si",AA14*5%,0)</f>
        <v>0</v>
      </c>
      <c r="AB18" s="44" t="s">
        <v>69</v>
      </c>
      <c r="AC18" s="174">
        <f>+IF(AB18="si",AC14*5%,0)</f>
        <v>0</v>
      </c>
      <c r="AD18" s="44" t="s">
        <v>69</v>
      </c>
      <c r="AE18" s="174">
        <f>+IF(AD18="si",AE14*5%,0)</f>
        <v>0</v>
      </c>
      <c r="AF18" s="44" t="s">
        <v>69</v>
      </c>
      <c r="AG18" s="174">
        <f>+IF(AF18="si",AG14*5%,0)</f>
        <v>0</v>
      </c>
      <c r="AH18" s="44" t="s">
        <v>69</v>
      </c>
      <c r="AI18" s="174">
        <f>+IF(AH18="si",AI14*5%,0)</f>
        <v>0</v>
      </c>
    </row>
    <row r="19" spans="1:35" s="86" customFormat="1" ht="15.75" thickBot="1" x14ac:dyDescent="0.3">
      <c r="A19" s="500" t="s">
        <v>99</v>
      </c>
      <c r="B19" s="501"/>
      <c r="C19" s="501"/>
      <c r="D19" s="501"/>
      <c r="E19" s="501"/>
      <c r="F19" s="501"/>
      <c r="G19" s="501"/>
      <c r="H19" s="501"/>
      <c r="I19" s="501"/>
      <c r="J19" s="502"/>
      <c r="K19" s="377">
        <f>SUM(K14:K18)</f>
        <v>2383235145</v>
      </c>
      <c r="L19" s="181"/>
      <c r="M19" s="377">
        <f>SUM(M14:M18)</f>
        <v>2461603722.3279481</v>
      </c>
      <c r="N19" s="190"/>
      <c r="O19" s="377">
        <f>SUM(O14:O18)</f>
        <v>2542270634.6373997</v>
      </c>
      <c r="P19" s="190"/>
      <c r="Q19" s="377">
        <f>SUM(Q14:Q18)</f>
        <v>2623406223.092526</v>
      </c>
      <c r="R19" s="190"/>
      <c r="S19" s="377">
        <f>SUM(S14:S18)</f>
        <v>2707222684.8579698</v>
      </c>
      <c r="T19" s="190"/>
      <c r="U19" s="377">
        <f>SUM(U14:U18)</f>
        <v>2792765254.1614718</v>
      </c>
      <c r="V19" s="190"/>
      <c r="W19" s="377">
        <f>SUM(W14:W18)</f>
        <v>2880186433.7937975</v>
      </c>
      <c r="X19" s="190"/>
      <c r="Y19" s="377">
        <f>SUM(Y14:Y18)</f>
        <v>2969005260.6120777</v>
      </c>
      <c r="Z19" s="190"/>
      <c r="AA19" s="377">
        <f>SUM(AA14:AA18)</f>
        <v>3059125376.097084</v>
      </c>
      <c r="AB19" s="190"/>
      <c r="AC19" s="377">
        <f>SUM(AC14:AC18)</f>
        <v>3151695590.390172</v>
      </c>
      <c r="AD19" s="190"/>
      <c r="AE19" s="377">
        <f>SUM(AE14:AE18)</f>
        <v>3248735356.0436339</v>
      </c>
      <c r="AF19" s="190"/>
      <c r="AG19" s="377">
        <f>SUM(AG14:AG18)</f>
        <v>3346884280.8428607</v>
      </c>
      <c r="AH19" s="190"/>
      <c r="AI19" s="377">
        <f>SUM(AI14:AI18)</f>
        <v>3448973042.456255</v>
      </c>
    </row>
    <row r="20" spans="1:35" ht="75" customHeight="1" thickBot="1" x14ac:dyDescent="0.3">
      <c r="A20" s="615" t="s">
        <v>143</v>
      </c>
      <c r="B20" s="61"/>
      <c r="C20" s="403" t="s">
        <v>180</v>
      </c>
      <c r="D20" s="29"/>
      <c r="E20" s="29">
        <v>31</v>
      </c>
      <c r="F20" s="53" t="str">
        <f>VLOOKUP(E20,HONORARIOS!A5:G50,2,0)</f>
        <v>Convenios Proyecto Universidades</v>
      </c>
      <c r="G20" s="89">
        <v>500</v>
      </c>
      <c r="H20" s="404">
        <f>VLOOKUP(E20,HONORARIOS!A5:G50,5,0)</f>
        <v>1755606</v>
      </c>
      <c r="I20" s="375">
        <f>+H20*G20</f>
        <v>877803000</v>
      </c>
      <c r="J20" s="29">
        <v>2</v>
      </c>
      <c r="K20" s="374">
        <f>+I20*J20</f>
        <v>1755606000</v>
      </c>
      <c r="L20" s="171"/>
      <c r="M20" s="208"/>
      <c r="N20" s="140"/>
      <c r="O20" s="198"/>
      <c r="P20" s="130"/>
      <c r="Q20" s="198"/>
      <c r="R20" s="130"/>
      <c r="S20" s="198"/>
      <c r="T20" s="130"/>
      <c r="U20" s="198"/>
      <c r="V20" s="130"/>
      <c r="W20" s="198"/>
      <c r="X20" s="130"/>
      <c r="Y20" s="198"/>
      <c r="Z20" s="130"/>
      <c r="AA20" s="198"/>
      <c r="AB20" s="130"/>
      <c r="AC20" s="198"/>
      <c r="AD20" s="130"/>
      <c r="AE20" s="198"/>
      <c r="AF20" s="130"/>
      <c r="AG20" s="198"/>
      <c r="AH20" s="130"/>
      <c r="AI20" s="198"/>
    </row>
    <row r="21" spans="1:35" ht="15.75" thickBot="1" x14ac:dyDescent="0.3">
      <c r="A21" s="616"/>
      <c r="B21" s="38" t="s">
        <v>70</v>
      </c>
      <c r="C21" s="513"/>
      <c r="D21" s="514"/>
      <c r="E21" s="514"/>
      <c r="F21" s="514"/>
      <c r="G21" s="514"/>
      <c r="H21" s="514"/>
      <c r="I21" s="514"/>
      <c r="J21" s="515"/>
      <c r="K21" s="378">
        <f>SUM(K20)</f>
        <v>1755606000</v>
      </c>
      <c r="L21" s="173" t="s">
        <v>100</v>
      </c>
      <c r="M21" s="378">
        <f>+K21*M11</f>
        <v>1813336075.3797038</v>
      </c>
      <c r="N21" s="161" t="s">
        <v>100</v>
      </c>
      <c r="O21" s="378">
        <f>+K21*O11</f>
        <v>1872759215.2025044</v>
      </c>
      <c r="P21" s="161" t="s">
        <v>100</v>
      </c>
      <c r="Q21" s="378">
        <f>+K21*Q11</f>
        <v>1932527604.4880486</v>
      </c>
      <c r="R21" s="161" t="s">
        <v>100</v>
      </c>
      <c r="S21" s="378">
        <f>+M21*S11</f>
        <v>2059849011.8939798</v>
      </c>
      <c r="T21" s="161" t="s">
        <v>100</v>
      </c>
      <c r="U21" s="378">
        <f>+O21*U11</f>
        <v>2194570215.4489923</v>
      </c>
      <c r="V21" s="161" t="s">
        <v>100</v>
      </c>
      <c r="W21" s="378">
        <f>+Q21*W11</f>
        <v>2335497527.8272438</v>
      </c>
      <c r="X21" s="161" t="s">
        <v>100</v>
      </c>
      <c r="Y21" s="378">
        <f>+S21*Y11</f>
        <v>2566134762.3252745</v>
      </c>
      <c r="Z21" s="161" t="s">
        <v>100</v>
      </c>
      <c r="AA21" s="378">
        <f>+U21*AA11</f>
        <v>2816954696.9763479</v>
      </c>
      <c r="AB21" s="161" t="s">
        <v>100</v>
      </c>
      <c r="AC21" s="378">
        <f>+W21*AC11</f>
        <v>3088565253.5223384</v>
      </c>
      <c r="AD21" s="161" t="s">
        <v>100</v>
      </c>
      <c r="AE21" s="378">
        <f>+Y21*AE11</f>
        <v>3498057146.4922514</v>
      </c>
      <c r="AF21" s="161" t="s">
        <v>100</v>
      </c>
      <c r="AG21" s="378">
        <f>+AA21*AG11</f>
        <v>3955976150.7111392</v>
      </c>
      <c r="AH21" s="161" t="s">
        <v>100</v>
      </c>
      <c r="AI21" s="378">
        <f>+AC21*AI11</f>
        <v>4469713499.1543665</v>
      </c>
    </row>
    <row r="22" spans="1:35" ht="37.5" customHeight="1" thickBot="1" x14ac:dyDescent="0.3">
      <c r="A22" s="616"/>
      <c r="B22" s="36" t="s">
        <v>95</v>
      </c>
      <c r="C22" s="35" t="s">
        <v>149</v>
      </c>
      <c r="D22" s="646"/>
      <c r="E22" s="647"/>
      <c r="F22" s="647"/>
      <c r="G22" s="647"/>
      <c r="H22" s="647"/>
      <c r="I22" s="647"/>
      <c r="J22" s="648"/>
      <c r="K22" s="374">
        <f>+K21*12%</f>
        <v>210672720</v>
      </c>
      <c r="L22" s="175" t="s">
        <v>149</v>
      </c>
      <c r="M22" s="374">
        <f>+M21*12%</f>
        <v>217600329.04556444</v>
      </c>
      <c r="N22" s="44" t="s">
        <v>149</v>
      </c>
      <c r="O22" s="374">
        <f>+O21*12%</f>
        <v>224731105.82430053</v>
      </c>
      <c r="P22" s="44" t="s">
        <v>149</v>
      </c>
      <c r="Q22" s="374">
        <f>+Q21*12%</f>
        <v>231903312.53856581</v>
      </c>
      <c r="R22" s="44" t="s">
        <v>149</v>
      </c>
      <c r="S22" s="374">
        <f>+S21*12%</f>
        <v>247181881.42727757</v>
      </c>
      <c r="T22" s="44" t="s">
        <v>149</v>
      </c>
      <c r="U22" s="374">
        <f>+U21*12%</f>
        <v>263348425.85387906</v>
      </c>
      <c r="V22" s="44" t="s">
        <v>149</v>
      </c>
      <c r="W22" s="374">
        <f>+W21*12%</f>
        <v>280259703.33926922</v>
      </c>
      <c r="X22" s="44" t="s">
        <v>149</v>
      </c>
      <c r="Y22" s="374">
        <f>+Y21*12%</f>
        <v>307936171.47903293</v>
      </c>
      <c r="Z22" s="44" t="s">
        <v>149</v>
      </c>
      <c r="AA22" s="374">
        <f>+AA21*12%</f>
        <v>338034563.63716173</v>
      </c>
      <c r="AB22" s="44" t="s">
        <v>149</v>
      </c>
      <c r="AC22" s="374">
        <f>+AC21*12%</f>
        <v>370627830.42268062</v>
      </c>
      <c r="AD22" s="44" t="s">
        <v>149</v>
      </c>
      <c r="AE22" s="374">
        <f>+AE21*12%</f>
        <v>419766857.57907015</v>
      </c>
      <c r="AF22" s="44" t="s">
        <v>149</v>
      </c>
      <c r="AG22" s="374">
        <f>+AG21*12%</f>
        <v>474717138.08533669</v>
      </c>
      <c r="AH22" s="44" t="s">
        <v>149</v>
      </c>
      <c r="AI22" s="374">
        <f>+AI21*12%</f>
        <v>536365619.89852399</v>
      </c>
    </row>
    <row r="23" spans="1:35" ht="30.75" thickBot="1" x14ac:dyDescent="0.3">
      <c r="A23" s="616"/>
      <c r="B23" s="36" t="s">
        <v>91</v>
      </c>
      <c r="C23" s="35" t="s">
        <v>69</v>
      </c>
      <c r="D23" s="571"/>
      <c r="E23" s="572"/>
      <c r="F23" s="572"/>
      <c r="G23" s="572"/>
      <c r="H23" s="572"/>
      <c r="I23" s="572"/>
      <c r="J23" s="573"/>
      <c r="K23" s="97">
        <f>+IF(C23="si",K21*10%,0)</f>
        <v>0</v>
      </c>
      <c r="L23" s="175" t="s">
        <v>69</v>
      </c>
      <c r="M23" s="174">
        <f>+IF(L23="si",M21*10%,0)</f>
        <v>0</v>
      </c>
      <c r="N23" s="44" t="s">
        <v>69</v>
      </c>
      <c r="O23" s="174">
        <f>+IF(N23="si",O21*10%,0)</f>
        <v>0</v>
      </c>
      <c r="P23" s="44" t="s">
        <v>69</v>
      </c>
      <c r="Q23" s="174">
        <f>+IF(P23="si",Q21*10%,0)</f>
        <v>0</v>
      </c>
      <c r="R23" s="44" t="s">
        <v>69</v>
      </c>
      <c r="S23" s="174">
        <f>+IF(R23="si",S21*10%,0)</f>
        <v>0</v>
      </c>
      <c r="T23" s="44" t="s">
        <v>69</v>
      </c>
      <c r="U23" s="174">
        <f>+IF(T23="si",U21*10%,0)</f>
        <v>0</v>
      </c>
      <c r="V23" s="44" t="s">
        <v>69</v>
      </c>
      <c r="W23" s="174">
        <f>+IF(V23="si",W21*10%,0)</f>
        <v>0</v>
      </c>
      <c r="X23" s="44" t="s">
        <v>69</v>
      </c>
      <c r="Y23" s="174">
        <f>+IF(X23="si",Y21*10%,0)</f>
        <v>0</v>
      </c>
      <c r="Z23" s="44" t="s">
        <v>69</v>
      </c>
      <c r="AA23" s="174">
        <f>+IF(Z23="si",AA21*10%,0)</f>
        <v>0</v>
      </c>
      <c r="AB23" s="44" t="s">
        <v>69</v>
      </c>
      <c r="AC23" s="174">
        <f>+IF(AB23="si",AC21*10%,0)</f>
        <v>0</v>
      </c>
      <c r="AD23" s="44" t="s">
        <v>69</v>
      </c>
      <c r="AE23" s="174">
        <f>+IF(AD23="si",AE21*10%,0)</f>
        <v>0</v>
      </c>
      <c r="AF23" s="44" t="s">
        <v>69</v>
      </c>
      <c r="AG23" s="174">
        <f>+IF(AF23="si",AG21*10%,0)</f>
        <v>0</v>
      </c>
      <c r="AH23" s="44" t="s">
        <v>69</v>
      </c>
      <c r="AI23" s="174">
        <f>+IF(AH23="si",AI21*10%,0)</f>
        <v>0</v>
      </c>
    </row>
    <row r="24" spans="1:35" ht="46.5" customHeight="1" thickBot="1" x14ac:dyDescent="0.3">
      <c r="A24" s="616"/>
      <c r="B24" s="36" t="s">
        <v>92</v>
      </c>
      <c r="C24" s="35" t="s">
        <v>69</v>
      </c>
      <c r="D24" s="571"/>
      <c r="E24" s="572"/>
      <c r="F24" s="572"/>
      <c r="G24" s="572"/>
      <c r="H24" s="572"/>
      <c r="I24" s="572"/>
      <c r="J24" s="573"/>
      <c r="K24" s="97">
        <f>+IF(C24="si",K21*7%,0)</f>
        <v>0</v>
      </c>
      <c r="L24" s="175" t="s">
        <v>69</v>
      </c>
      <c r="M24" s="174">
        <f>+IF(L24="si",M21*7%,0)</f>
        <v>0</v>
      </c>
      <c r="N24" s="44" t="s">
        <v>69</v>
      </c>
      <c r="O24" s="174">
        <f>+IF(N24="si",O21*7%,0)</f>
        <v>0</v>
      </c>
      <c r="P24" s="44" t="s">
        <v>69</v>
      </c>
      <c r="Q24" s="174">
        <f>+IF(P24="si",Q21*7%,0)</f>
        <v>0</v>
      </c>
      <c r="R24" s="44" t="s">
        <v>69</v>
      </c>
      <c r="S24" s="174">
        <f>+IF(R24="si",S21*7%,0)</f>
        <v>0</v>
      </c>
      <c r="T24" s="44" t="s">
        <v>69</v>
      </c>
      <c r="U24" s="174">
        <f>+IF(T24="si",U21*7%,0)</f>
        <v>0</v>
      </c>
      <c r="V24" s="44" t="s">
        <v>69</v>
      </c>
      <c r="W24" s="174">
        <f>+IF(V24="si",W21*7%,0)</f>
        <v>0</v>
      </c>
      <c r="X24" s="44" t="s">
        <v>69</v>
      </c>
      <c r="Y24" s="174">
        <f>+IF(X24="si",Y21*7%,0)</f>
        <v>0</v>
      </c>
      <c r="Z24" s="44" t="s">
        <v>69</v>
      </c>
      <c r="AA24" s="174">
        <f>+IF(Z24="si",AA21*7%,0)</f>
        <v>0</v>
      </c>
      <c r="AB24" s="44" t="s">
        <v>69</v>
      </c>
      <c r="AC24" s="174">
        <f>+IF(AB24="si",AC21*7%,0)</f>
        <v>0</v>
      </c>
      <c r="AD24" s="44" t="s">
        <v>69</v>
      </c>
      <c r="AE24" s="174">
        <f>+IF(AD24="si",AE21*7%,0)</f>
        <v>0</v>
      </c>
      <c r="AF24" s="44" t="s">
        <v>69</v>
      </c>
      <c r="AG24" s="174">
        <f>+IF(AF24="si",AG21*7%,0)</f>
        <v>0</v>
      </c>
      <c r="AH24" s="44" t="s">
        <v>69</v>
      </c>
      <c r="AI24" s="174">
        <f>+IF(AH24="si",AI21*7%,0)</f>
        <v>0</v>
      </c>
    </row>
    <row r="25" spans="1:35" ht="19.5" customHeight="1" thickBot="1" x14ac:dyDescent="0.3">
      <c r="A25" s="617"/>
      <c r="B25" s="36" t="s">
        <v>93</v>
      </c>
      <c r="C25" s="35" t="s">
        <v>69</v>
      </c>
      <c r="D25" s="506"/>
      <c r="E25" s="507"/>
      <c r="F25" s="507"/>
      <c r="G25" s="507"/>
      <c r="H25" s="507"/>
      <c r="I25" s="507"/>
      <c r="J25" s="508"/>
      <c r="K25" s="119">
        <f>+IF(C25="si",K21*5%,0)</f>
        <v>0</v>
      </c>
      <c r="L25" s="175" t="s">
        <v>69</v>
      </c>
      <c r="M25" s="174">
        <f>+IF(L25="si",M21*5%,0)</f>
        <v>0</v>
      </c>
      <c r="N25" s="44" t="s">
        <v>69</v>
      </c>
      <c r="O25" s="174">
        <f>+IF(N25="si",O21*5%,0)</f>
        <v>0</v>
      </c>
      <c r="P25" s="44" t="s">
        <v>69</v>
      </c>
      <c r="Q25" s="174">
        <f>+IF(P25="si",Q21*5%,0)</f>
        <v>0</v>
      </c>
      <c r="R25" s="44" t="s">
        <v>69</v>
      </c>
      <c r="S25" s="174">
        <f>+IF(R25="si",S21*5%,0)</f>
        <v>0</v>
      </c>
      <c r="T25" s="44" t="s">
        <v>69</v>
      </c>
      <c r="U25" s="174">
        <f>+IF(T25="si",U21*5%,0)</f>
        <v>0</v>
      </c>
      <c r="V25" s="44" t="s">
        <v>69</v>
      </c>
      <c r="W25" s="174">
        <f>+IF(V25="si",W21*5%,0)</f>
        <v>0</v>
      </c>
      <c r="X25" s="44" t="s">
        <v>69</v>
      </c>
      <c r="Y25" s="174">
        <f>+IF(X25="si",Y21*5%,0)</f>
        <v>0</v>
      </c>
      <c r="Z25" s="44" t="s">
        <v>69</v>
      </c>
      <c r="AA25" s="174">
        <f>+IF(Z25="si",AA21*5%,0)</f>
        <v>0</v>
      </c>
      <c r="AB25" s="44" t="s">
        <v>69</v>
      </c>
      <c r="AC25" s="174">
        <f>+IF(AB25="si",AC21*5%,0)</f>
        <v>0</v>
      </c>
      <c r="AD25" s="44" t="s">
        <v>69</v>
      </c>
      <c r="AE25" s="174">
        <f>+IF(AD25="si",AE21*5%,0)</f>
        <v>0</v>
      </c>
      <c r="AF25" s="44" t="s">
        <v>69</v>
      </c>
      <c r="AG25" s="174">
        <f>+IF(AF25="si",AG21*5%,0)</f>
        <v>0</v>
      </c>
      <c r="AH25" s="44" t="s">
        <v>69</v>
      </c>
      <c r="AI25" s="174">
        <f>+IF(AH25="si",AI21*5%,0)</f>
        <v>0</v>
      </c>
    </row>
    <row r="26" spans="1:35" s="86" customFormat="1" ht="15.75" thickBot="1" x14ac:dyDescent="0.3">
      <c r="A26" s="500" t="s">
        <v>99</v>
      </c>
      <c r="B26" s="501"/>
      <c r="C26" s="501"/>
      <c r="D26" s="501"/>
      <c r="E26" s="501"/>
      <c r="F26" s="501"/>
      <c r="G26" s="501"/>
      <c r="H26" s="501"/>
      <c r="I26" s="501"/>
      <c r="J26" s="502"/>
      <c r="K26" s="377">
        <f>SUM(K21:K25)</f>
        <v>1966278720</v>
      </c>
      <c r="L26" s="181"/>
      <c r="M26" s="377">
        <f>SUM(M21:M25)</f>
        <v>2030936404.4252682</v>
      </c>
      <c r="N26" s="190"/>
      <c r="O26" s="377">
        <f>SUM(O21:O25)</f>
        <v>2097490321.0268049</v>
      </c>
      <c r="P26" s="190"/>
      <c r="Q26" s="377">
        <f>SUM(Q21:Q25)</f>
        <v>2164430917.0266142</v>
      </c>
      <c r="R26" s="190"/>
      <c r="S26" s="377">
        <f>SUM(S21:S25)</f>
        <v>2307030893.3212576</v>
      </c>
      <c r="T26" s="190"/>
      <c r="U26" s="377">
        <f>SUM(U21:U25)</f>
        <v>2457918641.3028712</v>
      </c>
      <c r="V26" s="190"/>
      <c r="W26" s="377">
        <f>SUM(W21:W25)</f>
        <v>2615757231.166513</v>
      </c>
      <c r="X26" s="190"/>
      <c r="Y26" s="377">
        <f>SUM(Y21:Y25)</f>
        <v>2874070933.8043075</v>
      </c>
      <c r="Z26" s="190"/>
      <c r="AA26" s="377">
        <f>SUM(AA21:AA25)</f>
        <v>3154989260.6135097</v>
      </c>
      <c r="AB26" s="190"/>
      <c r="AC26" s="377">
        <f>SUM(AC21:AC25)</f>
        <v>3459193083.9450188</v>
      </c>
      <c r="AD26" s="190"/>
      <c r="AE26" s="377">
        <f>SUM(AE21:AE25)</f>
        <v>3917824004.0713215</v>
      </c>
      <c r="AF26" s="190"/>
      <c r="AG26" s="377">
        <f>SUM(AG21:AG25)</f>
        <v>4430693288.7964764</v>
      </c>
      <c r="AH26" s="190"/>
      <c r="AI26" s="377">
        <f>SUM(AI21:AI25)</f>
        <v>5006079119.0528908</v>
      </c>
    </row>
    <row r="27" spans="1:35" ht="66.75" customHeight="1" thickBot="1" x14ac:dyDescent="0.3">
      <c r="A27" s="636" t="s">
        <v>144</v>
      </c>
      <c r="B27" s="356"/>
      <c r="C27" s="408" t="s">
        <v>185</v>
      </c>
      <c r="D27" s="42"/>
      <c r="E27" s="42">
        <v>32</v>
      </c>
      <c r="F27" s="40" t="str">
        <f>VLOOKUP(E27,HONORARIOS!A11:G50,2,0)</f>
        <v>Compra predios y restauración</v>
      </c>
      <c r="G27" s="42">
        <v>116.75</v>
      </c>
      <c r="H27" s="374">
        <f>VLOOKUP(E27,HONORARIOS!A11:G50,5,0)</f>
        <v>90000000</v>
      </c>
      <c r="I27" s="374">
        <f>+H27*G27</f>
        <v>10507500000</v>
      </c>
      <c r="J27" s="42">
        <v>1</v>
      </c>
      <c r="K27" s="374">
        <f>+I27*J27</f>
        <v>10507500000</v>
      </c>
      <c r="L27" s="195"/>
      <c r="M27" s="209"/>
      <c r="N27" s="141"/>
      <c r="O27" s="198"/>
      <c r="P27" s="130"/>
      <c r="Q27" s="198"/>
      <c r="R27" s="130"/>
      <c r="S27" s="198"/>
      <c r="T27" s="130"/>
      <c r="U27" s="198"/>
      <c r="V27" s="130"/>
      <c r="W27" s="198"/>
      <c r="X27" s="130"/>
      <c r="Y27" s="198"/>
      <c r="Z27" s="130"/>
      <c r="AA27" s="198"/>
      <c r="AB27" s="130"/>
      <c r="AC27" s="198"/>
      <c r="AD27" s="130"/>
      <c r="AE27" s="198"/>
      <c r="AF27" s="130"/>
      <c r="AG27" s="198"/>
      <c r="AH27" s="130"/>
      <c r="AI27" s="198"/>
    </row>
    <row r="28" spans="1:35" ht="15.75" thickBot="1" x14ac:dyDescent="0.3">
      <c r="A28" s="637"/>
      <c r="B28" s="357" t="s">
        <v>70</v>
      </c>
      <c r="C28" s="633"/>
      <c r="D28" s="634"/>
      <c r="E28" s="634"/>
      <c r="F28" s="634"/>
      <c r="G28" s="634"/>
      <c r="H28" s="634"/>
      <c r="I28" s="634"/>
      <c r="J28" s="635"/>
      <c r="K28" s="376">
        <f>+SUM(K27:K27)</f>
        <v>10507500000</v>
      </c>
      <c r="L28" s="173" t="s">
        <v>100</v>
      </c>
      <c r="M28" s="376">
        <f>($K$28*M11)*10%</f>
        <v>1085302101.4995527</v>
      </c>
      <c r="N28" s="161" t="s">
        <v>100</v>
      </c>
      <c r="O28" s="376">
        <f>($K$28*O11)*10%</f>
        <v>1120867521.1716249</v>
      </c>
      <c r="P28" s="161" t="s">
        <v>100</v>
      </c>
      <c r="Q28" s="376">
        <f>($K$28*Q11)*10%</f>
        <v>1156639576.5426965</v>
      </c>
      <c r="R28" s="161" t="s">
        <v>100</v>
      </c>
      <c r="S28" s="376">
        <f>($K$28*S11)*10%</f>
        <v>1193593608.2859805</v>
      </c>
      <c r="T28" s="161" t="s">
        <v>100</v>
      </c>
      <c r="U28" s="376">
        <f>($K$28*U11)*10%</f>
        <v>1231308667.5340071</v>
      </c>
      <c r="V28" s="161" t="s">
        <v>100</v>
      </c>
      <c r="W28" s="376">
        <f>($K$28*W11)*10%</f>
        <v>1269851991.5913849</v>
      </c>
      <c r="X28" s="161" t="s">
        <v>100</v>
      </c>
      <c r="Y28" s="376">
        <f>($K$28*Y11)*10%</f>
        <v>1309011527.5167868</v>
      </c>
      <c r="Z28" s="161" t="s">
        <v>100</v>
      </c>
      <c r="AA28" s="376">
        <f>($K$28*AA11)*10%</f>
        <v>1348744791.5820372</v>
      </c>
      <c r="AB28" s="161" t="s">
        <v>100</v>
      </c>
      <c r="AC28" s="376">
        <f>($K$28*AC11)*10%</f>
        <v>1389558285.3208022</v>
      </c>
      <c r="AD28" s="161" t="s">
        <v>100</v>
      </c>
      <c r="AE28" s="376">
        <f>($K$28*AE11)*10%</f>
        <v>1432342369.7928257</v>
      </c>
      <c r="AF28" s="161" t="s">
        <v>100</v>
      </c>
      <c r="AG28" s="211"/>
      <c r="AH28" s="161" t="s">
        <v>100</v>
      </c>
      <c r="AI28" s="211"/>
    </row>
    <row r="29" spans="1:35" ht="30.75" thickBot="1" x14ac:dyDescent="0.3">
      <c r="A29" s="637"/>
      <c r="B29" s="79" t="s">
        <v>95</v>
      </c>
      <c r="C29" s="80" t="s">
        <v>104</v>
      </c>
      <c r="D29" s="639"/>
      <c r="E29" s="640"/>
      <c r="F29" s="640"/>
      <c r="G29" s="640"/>
      <c r="H29" s="640"/>
      <c r="I29" s="640"/>
      <c r="J29" s="641"/>
      <c r="K29" s="103">
        <f>+IF(C29="Consultoria (25%)",K28*25%,0)+IF(C29="Obra (30%)",K28*30%,0)+IF(C29="Directo (20%)",K28*20%,0)+IF(C29="No aplica",0,0)+IF(C29="Directo (10%)",K28*10%,0)</f>
        <v>0</v>
      </c>
      <c r="L29" s="175" t="s">
        <v>104</v>
      </c>
      <c r="M29" s="174">
        <f>+IF(L29="Consultoria (25%)",M28*25%,0)+IF(L29="Obra (30%)",M28*30%,0)+IF(L29="Directo (20%)",M28*20%,0)+IF(L29="No aplica",0,0)+IF(L29="Directo (10%)",M28*10%,0)</f>
        <v>0</v>
      </c>
      <c r="N29" s="44" t="s">
        <v>104</v>
      </c>
      <c r="O29" s="174">
        <f>+IF(N29="Consultoria (25%)",O28*25%,0)+IF(N29="Obra (30%)",O28*30%,0)+IF(N29="Directo (20%)",O28*20%,0)+IF(N29="No aplica",0,0)+IF(N29="Directo (10%)",O28*10%,0)</f>
        <v>0</v>
      </c>
      <c r="P29" s="44" t="s">
        <v>104</v>
      </c>
      <c r="Q29" s="174">
        <f>+IF(P29="Consultoria (25%)",Q28*25%,0)+IF(P29="Obra (30%)",Q28*30%,0)+IF(P29="Directo (20%)",Q28*20%,0)+IF(P29="No aplica",0,0)+IF(P29="Directo (10%)",Q28*10%,0)</f>
        <v>0</v>
      </c>
      <c r="R29" s="44" t="s">
        <v>104</v>
      </c>
      <c r="S29" s="174">
        <f>+IF(R29="Consultoria (25%)",S28*25%,0)+IF(R29="Obra (30%)",S28*30%,0)+IF(R29="Directo (20%)",S28*20%,0)+IF(R29="No aplica",0,0)+IF(R29="Directo (10%)",S28*10%,0)</f>
        <v>0</v>
      </c>
      <c r="T29" s="44" t="s">
        <v>104</v>
      </c>
      <c r="U29" s="174">
        <f>+IF(T29="Consultoria (25%)",U28*25%,0)+IF(T29="Obra (30%)",U28*30%,0)+IF(T29="Directo (20%)",U28*20%,0)+IF(T29="No aplica",0,0)+IF(T29="Directo (10%)",U28*10%,0)</f>
        <v>0</v>
      </c>
      <c r="V29" s="44" t="s">
        <v>104</v>
      </c>
      <c r="W29" s="174">
        <f>+IF(V29="Consultoria (25%)",W28*25%,0)+IF(V29="Obra (30%)",W28*30%,0)+IF(V29="Directo (20%)",W28*20%,0)+IF(V29="No aplica",0,0)+IF(V29="Directo (10%)",W28*10%,0)</f>
        <v>0</v>
      </c>
      <c r="X29" s="44" t="s">
        <v>104</v>
      </c>
      <c r="Y29" s="174">
        <f>+IF(X29="Consultoria (25%)",Y28*25%,0)+IF(X29="Obra (30%)",Y28*30%,0)+IF(X29="Directo (20%)",Y28*20%,0)+IF(X29="No aplica",0,0)+IF(X29="Directo (10%)",Y28*10%,0)</f>
        <v>0</v>
      </c>
      <c r="Z29" s="44" t="s">
        <v>104</v>
      </c>
      <c r="AA29" s="174">
        <f>+IF(Z29="Consultoria (25%)",AA28*25%,0)+IF(Z29="Obra (30%)",AA28*30%,0)+IF(Z29="Directo (20%)",AA28*20%,0)+IF(Z29="No aplica",0,0)+IF(Z29="Directo (10%)",AA28*10%,0)</f>
        <v>0</v>
      </c>
      <c r="AB29" s="44" t="s">
        <v>104</v>
      </c>
      <c r="AC29" s="174">
        <f>+IF(AB29="Consultoria (25%)",AC28*25%,0)+IF(AB29="Obra (30%)",AC28*30%,0)+IF(AB29="Directo (20%)",AC28*20%,0)+IF(AB29="No aplica",0,0)+IF(AB29="Directo (10%)",AC28*10%,0)</f>
        <v>0</v>
      </c>
      <c r="AD29" s="44" t="s">
        <v>104</v>
      </c>
      <c r="AE29" s="174">
        <f>+IF(AD29="Consultoria (25%)",AE28*25%,0)+IF(AD29="Obra (30%)",AE28*30%,0)+IF(AD29="Directo (20%)",AE28*20%,0)+IF(AD29="No aplica",0,0)+IF(AD29="Directo (10%)",AE28*10%,0)</f>
        <v>0</v>
      </c>
      <c r="AF29" s="44" t="s">
        <v>104</v>
      </c>
      <c r="AG29" s="174">
        <f>+IF(AF29="Consultoria (25%)",AG28*25%,0)+IF(AF29="Obra (30%)",AG28*30%,0)+IF(AF29="Directo (20%)",AG28*20%,0)+IF(AF29="No aplica",0,0)+IF(AF29="Directo (10%)",AG28*10%,0)</f>
        <v>0</v>
      </c>
      <c r="AH29" s="44" t="s">
        <v>104</v>
      </c>
      <c r="AI29" s="174">
        <f>+IF(AH29="Consultoria (25%)",AI28*25%,0)+IF(AH29="Obra (30%)",AI28*30%,0)+IF(AH29="Directo (20%)",AI28*20%,0)+IF(AH29="No aplica",0,0)+IF(AH29="Directo (10%)",AI28*10%,0)</f>
        <v>0</v>
      </c>
    </row>
    <row r="30" spans="1:35" ht="30.75" thickBot="1" x14ac:dyDescent="0.3">
      <c r="A30" s="637"/>
      <c r="B30" s="79" t="s">
        <v>91</v>
      </c>
      <c r="C30" s="80" t="s">
        <v>69</v>
      </c>
      <c r="D30" s="639"/>
      <c r="E30" s="640"/>
      <c r="F30" s="640"/>
      <c r="G30" s="640"/>
      <c r="H30" s="640"/>
      <c r="I30" s="640"/>
      <c r="J30" s="641"/>
      <c r="K30" s="103">
        <f>+IF(C30="si",K28*10%,0)</f>
        <v>0</v>
      </c>
      <c r="L30" s="175" t="s">
        <v>69</v>
      </c>
      <c r="M30" s="174">
        <f>+IF(L30="si",M28*10%,0)</f>
        <v>0</v>
      </c>
      <c r="N30" s="44" t="s">
        <v>69</v>
      </c>
      <c r="O30" s="174">
        <f>+IF(N30="si",O28*10%,0)</f>
        <v>0</v>
      </c>
      <c r="P30" s="44" t="s">
        <v>69</v>
      </c>
      <c r="Q30" s="174">
        <f>+IF(P30="si",Q28*10%,0)</f>
        <v>0</v>
      </c>
      <c r="R30" s="44" t="s">
        <v>69</v>
      </c>
      <c r="S30" s="174">
        <f>+IF(R30="si",S28*10%,0)</f>
        <v>0</v>
      </c>
      <c r="T30" s="44" t="s">
        <v>69</v>
      </c>
      <c r="U30" s="174">
        <f>+IF(T30="si",U28*10%,0)</f>
        <v>0</v>
      </c>
      <c r="V30" s="44" t="s">
        <v>69</v>
      </c>
      <c r="W30" s="174">
        <f>+IF(V30="si",W28*10%,0)</f>
        <v>0</v>
      </c>
      <c r="X30" s="44" t="s">
        <v>69</v>
      </c>
      <c r="Y30" s="174">
        <f>+IF(X30="si",Y28*10%,0)</f>
        <v>0</v>
      </c>
      <c r="Z30" s="44" t="s">
        <v>69</v>
      </c>
      <c r="AA30" s="174">
        <f>+IF(Z30="si",AA28*10%,0)</f>
        <v>0</v>
      </c>
      <c r="AB30" s="44" t="s">
        <v>69</v>
      </c>
      <c r="AC30" s="174">
        <f>+IF(AB30="si",AC28*10%,0)</f>
        <v>0</v>
      </c>
      <c r="AD30" s="44" t="s">
        <v>69</v>
      </c>
      <c r="AE30" s="174">
        <f>+IF(AD30="si",AE28*10%,0)</f>
        <v>0</v>
      </c>
      <c r="AF30" s="44" t="s">
        <v>69</v>
      </c>
      <c r="AG30" s="174">
        <f>+IF(AF30="si",AG28*10%,0)</f>
        <v>0</v>
      </c>
      <c r="AH30" s="44" t="s">
        <v>69</v>
      </c>
      <c r="AI30" s="174">
        <f>+IF(AH30="si",AI28*10%,0)</f>
        <v>0</v>
      </c>
    </row>
    <row r="31" spans="1:35" ht="39" customHeight="1" thickBot="1" x14ac:dyDescent="0.3">
      <c r="A31" s="637"/>
      <c r="B31" s="79" t="s">
        <v>92</v>
      </c>
      <c r="C31" s="80" t="s">
        <v>69</v>
      </c>
      <c r="D31" s="639"/>
      <c r="E31" s="640"/>
      <c r="F31" s="640"/>
      <c r="G31" s="640"/>
      <c r="H31" s="640"/>
      <c r="I31" s="640"/>
      <c r="J31" s="641"/>
      <c r="K31" s="103">
        <f>+IF(C31="si",K28*7%,0)</f>
        <v>0</v>
      </c>
      <c r="L31" s="175" t="s">
        <v>69</v>
      </c>
      <c r="M31" s="174">
        <f>+IF(L31="si",M28*7%,0)</f>
        <v>0</v>
      </c>
      <c r="N31" s="44" t="s">
        <v>69</v>
      </c>
      <c r="O31" s="174">
        <f>+IF(N31="si",O28*7%,0)</f>
        <v>0</v>
      </c>
      <c r="P31" s="44" t="s">
        <v>69</v>
      </c>
      <c r="Q31" s="174">
        <f>+IF(P31="si",Q28*7%,0)</f>
        <v>0</v>
      </c>
      <c r="R31" s="44" t="s">
        <v>69</v>
      </c>
      <c r="S31" s="174">
        <f>+IF(R31="si",S28*7%,0)</f>
        <v>0</v>
      </c>
      <c r="T31" s="44" t="s">
        <v>69</v>
      </c>
      <c r="U31" s="174">
        <f>+IF(T31="si",U28*7%,0)</f>
        <v>0</v>
      </c>
      <c r="V31" s="44" t="s">
        <v>69</v>
      </c>
      <c r="W31" s="174">
        <f>+IF(V31="si",W28*7%,0)</f>
        <v>0</v>
      </c>
      <c r="X31" s="44" t="s">
        <v>69</v>
      </c>
      <c r="Y31" s="174">
        <f>+IF(X31="si",Y28*7%,0)</f>
        <v>0</v>
      </c>
      <c r="Z31" s="44" t="s">
        <v>69</v>
      </c>
      <c r="AA31" s="174">
        <f>+IF(Z31="si",AA28*7%,0)</f>
        <v>0</v>
      </c>
      <c r="AB31" s="44" t="s">
        <v>69</v>
      </c>
      <c r="AC31" s="174">
        <f>+IF(AB31="si",AC28*7%,0)</f>
        <v>0</v>
      </c>
      <c r="AD31" s="44" t="s">
        <v>69</v>
      </c>
      <c r="AE31" s="174">
        <f>+IF(AD31="si",AE28*7%,0)</f>
        <v>0</v>
      </c>
      <c r="AF31" s="44" t="s">
        <v>69</v>
      </c>
      <c r="AG31" s="174">
        <f>+IF(AF31="si",AG28*7%,0)</f>
        <v>0</v>
      </c>
      <c r="AH31" s="44" t="s">
        <v>69</v>
      </c>
      <c r="AI31" s="174">
        <f>+IF(AH31="si",AI28*7%,0)</f>
        <v>0</v>
      </c>
    </row>
    <row r="32" spans="1:35" ht="15.75" thickBot="1" x14ac:dyDescent="0.3">
      <c r="A32" s="637"/>
      <c r="B32" s="79" t="s">
        <v>93</v>
      </c>
      <c r="C32" s="80" t="s">
        <v>69</v>
      </c>
      <c r="D32" s="639"/>
      <c r="E32" s="640"/>
      <c r="F32" s="640"/>
      <c r="G32" s="640"/>
      <c r="H32" s="640"/>
      <c r="I32" s="640"/>
      <c r="J32" s="641"/>
      <c r="K32" s="110">
        <f>+IF(C32="si",K28*5%,0)</f>
        <v>0</v>
      </c>
      <c r="L32" s="175" t="s">
        <v>69</v>
      </c>
      <c r="M32" s="174">
        <f>+IF(L32="si",M28*5%,0)</f>
        <v>0</v>
      </c>
      <c r="N32" s="44" t="s">
        <v>69</v>
      </c>
      <c r="O32" s="174">
        <f>+IF(N32="si",O28*5%,0)</f>
        <v>0</v>
      </c>
      <c r="P32" s="44" t="s">
        <v>69</v>
      </c>
      <c r="Q32" s="174">
        <f>+IF(P32="si",Q28*5%,0)</f>
        <v>0</v>
      </c>
      <c r="R32" s="44" t="s">
        <v>69</v>
      </c>
      <c r="S32" s="174">
        <f>+IF(R32="si",S28*5%,0)</f>
        <v>0</v>
      </c>
      <c r="T32" s="44" t="s">
        <v>69</v>
      </c>
      <c r="U32" s="174">
        <f>+IF(T32="si",U28*5%,0)</f>
        <v>0</v>
      </c>
      <c r="V32" s="44" t="s">
        <v>69</v>
      </c>
      <c r="W32" s="174">
        <f>+IF(V32="si",W28*5%,0)</f>
        <v>0</v>
      </c>
      <c r="X32" s="44" t="s">
        <v>69</v>
      </c>
      <c r="Y32" s="174">
        <f>+IF(X32="si",Y28*5%,0)</f>
        <v>0</v>
      </c>
      <c r="Z32" s="44" t="s">
        <v>69</v>
      </c>
      <c r="AA32" s="174">
        <f>+IF(Z32="si",AA28*5%,0)</f>
        <v>0</v>
      </c>
      <c r="AB32" s="44" t="s">
        <v>69</v>
      </c>
      <c r="AC32" s="174">
        <f>+IF(AB32="si",AC28*5%,0)</f>
        <v>0</v>
      </c>
      <c r="AD32" s="44" t="s">
        <v>69</v>
      </c>
      <c r="AE32" s="174">
        <f>+IF(AD32="si",AE28*5%,0)</f>
        <v>0</v>
      </c>
      <c r="AF32" s="44" t="s">
        <v>69</v>
      </c>
      <c r="AG32" s="174">
        <f>+IF(AF32="si",AG28*5%,0)</f>
        <v>0</v>
      </c>
      <c r="AH32" s="44" t="s">
        <v>69</v>
      </c>
      <c r="AI32" s="174">
        <f>+IF(AH32="si",AI28*5%,0)</f>
        <v>0</v>
      </c>
    </row>
    <row r="33" spans="1:35" s="86" customFormat="1" ht="15.75" thickBot="1" x14ac:dyDescent="0.3">
      <c r="A33" s="500" t="s">
        <v>99</v>
      </c>
      <c r="B33" s="501"/>
      <c r="C33" s="501"/>
      <c r="D33" s="501"/>
      <c r="E33" s="501"/>
      <c r="F33" s="501"/>
      <c r="G33" s="501"/>
      <c r="H33" s="501"/>
      <c r="I33" s="501"/>
      <c r="J33" s="502"/>
      <c r="K33" s="382">
        <f>SUM(K28:K32)</f>
        <v>10507500000</v>
      </c>
      <c r="L33" s="181"/>
      <c r="M33" s="382">
        <f>SUM(M28:M32)</f>
        <v>1085302101.4995527</v>
      </c>
      <c r="N33" s="190"/>
      <c r="O33" s="382">
        <f>SUM(O28:O32)</f>
        <v>1120867521.1716249</v>
      </c>
      <c r="P33" s="190"/>
      <c r="Q33" s="382">
        <f>SUM(Q28:Q32)</f>
        <v>1156639576.5426965</v>
      </c>
      <c r="R33" s="190"/>
      <c r="S33" s="382">
        <f>SUM(S28:S32)</f>
        <v>1193593608.2859805</v>
      </c>
      <c r="T33" s="190"/>
      <c r="U33" s="382">
        <f>SUM(U28:U32)</f>
        <v>1231308667.5340071</v>
      </c>
      <c r="V33" s="190"/>
      <c r="W33" s="382">
        <f>SUM(W28:W32)</f>
        <v>1269851991.5913849</v>
      </c>
      <c r="X33" s="190"/>
      <c r="Y33" s="382">
        <f>SUM(Y28:Y32)</f>
        <v>1309011527.5167868</v>
      </c>
      <c r="Z33" s="190"/>
      <c r="AA33" s="382">
        <f>SUM(AA28:AA32)</f>
        <v>1348744791.5820372</v>
      </c>
      <c r="AB33" s="190"/>
      <c r="AC33" s="382">
        <f>SUM(AC28:AC32)</f>
        <v>1389558285.3208022</v>
      </c>
      <c r="AD33" s="190"/>
      <c r="AE33" s="382">
        <f>SUM(AE28:AE32)</f>
        <v>1432342369.7928257</v>
      </c>
      <c r="AF33" s="190"/>
      <c r="AG33" s="186">
        <f>SUM(AG28:AG32)</f>
        <v>0</v>
      </c>
      <c r="AH33" s="190"/>
      <c r="AI33" s="186">
        <f>SUM(AI28:AI32)</f>
        <v>0</v>
      </c>
    </row>
    <row r="34" spans="1:35" ht="78" customHeight="1" thickBot="1" x14ac:dyDescent="0.3">
      <c r="A34" s="636" t="s">
        <v>151</v>
      </c>
      <c r="B34" s="627"/>
      <c r="C34" s="629"/>
      <c r="D34" s="631"/>
      <c r="E34" s="42">
        <v>33</v>
      </c>
      <c r="F34" s="41" t="str">
        <f>VLOOKUP(E34,HONORARIOS!A5:G50,2,0)</f>
        <v>Costo directo Jardín Infantil Paticos</v>
      </c>
      <c r="G34" s="42">
        <v>1</v>
      </c>
      <c r="H34" s="374">
        <f>VLOOKUP(E34,HONORARIOS!A5:G50,5,0)</f>
        <v>3480677830</v>
      </c>
      <c r="I34" s="374">
        <f>+H34*G34</f>
        <v>3480677830</v>
      </c>
      <c r="J34" s="42">
        <v>1</v>
      </c>
      <c r="K34" s="374">
        <f>+I34*J34</f>
        <v>3480677830</v>
      </c>
      <c r="L34" s="195"/>
      <c r="M34" s="198"/>
      <c r="N34" s="130"/>
      <c r="O34" s="198"/>
      <c r="P34" s="130"/>
      <c r="Q34" s="198"/>
      <c r="R34" s="130"/>
      <c r="S34" s="198"/>
      <c r="T34" s="130"/>
      <c r="U34" s="198"/>
      <c r="V34" s="130"/>
      <c r="W34" s="198"/>
      <c r="X34" s="130"/>
      <c r="Y34" s="198"/>
      <c r="Z34" s="130"/>
      <c r="AA34" s="198"/>
      <c r="AB34" s="130"/>
      <c r="AC34" s="198"/>
      <c r="AD34" s="130"/>
      <c r="AE34" s="198"/>
      <c r="AF34" s="130"/>
      <c r="AG34" s="198"/>
      <c r="AH34" s="130"/>
      <c r="AI34" s="198"/>
    </row>
    <row r="35" spans="1:35" ht="51.75" customHeight="1" thickBot="1" x14ac:dyDescent="0.3">
      <c r="A35" s="637"/>
      <c r="B35" s="628"/>
      <c r="C35" s="630"/>
      <c r="D35" s="632"/>
      <c r="E35" s="42">
        <v>34</v>
      </c>
      <c r="F35" s="41" t="str">
        <f>VLOOKUP(E35,HONORARIOS!A5:G50,2,0)</f>
        <v>Costo Indirecto Jardíin Infantil Paticos</v>
      </c>
      <c r="G35" s="42">
        <v>1</v>
      </c>
      <c r="H35" s="374">
        <f>VLOOKUP(E35,HONORARIOS!A6:G50,5,0)</f>
        <v>1063368170</v>
      </c>
      <c r="I35" s="374">
        <f>+H35*G35</f>
        <v>1063368170</v>
      </c>
      <c r="J35" s="42">
        <v>1</v>
      </c>
      <c r="K35" s="374">
        <f>+I35*J35</f>
        <v>1063368170</v>
      </c>
      <c r="L35" s="195"/>
      <c r="M35" s="198"/>
      <c r="N35" s="130"/>
      <c r="O35" s="198"/>
      <c r="P35" s="130"/>
      <c r="Q35" s="198"/>
      <c r="R35" s="130"/>
      <c r="S35" s="198"/>
      <c r="T35" s="130"/>
      <c r="U35" s="198"/>
      <c r="V35" s="130"/>
      <c r="W35" s="198"/>
      <c r="X35" s="130"/>
      <c r="Y35" s="198"/>
      <c r="Z35" s="130"/>
      <c r="AA35" s="198"/>
      <c r="AB35" s="130"/>
      <c r="AC35" s="198"/>
      <c r="AD35" s="130"/>
      <c r="AE35" s="198"/>
      <c r="AF35" s="130"/>
      <c r="AG35" s="198"/>
      <c r="AH35" s="130"/>
      <c r="AI35" s="198"/>
    </row>
    <row r="36" spans="1:35" ht="18" customHeight="1" thickBot="1" x14ac:dyDescent="0.3">
      <c r="A36" s="637"/>
      <c r="B36" s="357" t="s">
        <v>70</v>
      </c>
      <c r="C36" s="633"/>
      <c r="D36" s="634"/>
      <c r="E36" s="634"/>
      <c r="F36" s="634"/>
      <c r="G36" s="634"/>
      <c r="H36" s="634"/>
      <c r="I36" s="634"/>
      <c r="J36" s="635"/>
      <c r="K36" s="376">
        <f>SUM(K34:K35)</f>
        <v>4544046000</v>
      </c>
      <c r="L36" s="173" t="s">
        <v>100</v>
      </c>
      <c r="M36" s="376">
        <f>+$K$36</f>
        <v>4544046000</v>
      </c>
      <c r="N36" s="161" t="s">
        <v>100</v>
      </c>
      <c r="O36" s="211"/>
      <c r="P36" s="161" t="s">
        <v>100</v>
      </c>
      <c r="Q36" s="211"/>
      <c r="R36" s="161" t="s">
        <v>100</v>
      </c>
      <c r="S36" s="211"/>
      <c r="T36" s="161" t="s">
        <v>100</v>
      </c>
      <c r="U36" s="211"/>
      <c r="V36" s="161" t="s">
        <v>100</v>
      </c>
      <c r="W36" s="211"/>
      <c r="X36" s="161" t="s">
        <v>100</v>
      </c>
      <c r="Y36" s="211"/>
      <c r="Z36" s="161" t="s">
        <v>100</v>
      </c>
      <c r="AA36" s="211"/>
      <c r="AB36" s="161" t="s">
        <v>100</v>
      </c>
      <c r="AC36" s="211"/>
      <c r="AD36" s="161" t="s">
        <v>100</v>
      </c>
      <c r="AE36" s="211"/>
      <c r="AF36" s="161" t="s">
        <v>100</v>
      </c>
      <c r="AG36" s="211"/>
      <c r="AH36" s="161" t="s">
        <v>100</v>
      </c>
      <c r="AI36" s="211"/>
    </row>
    <row r="37" spans="1:35" ht="30.75" thickBot="1" x14ac:dyDescent="0.3">
      <c r="A37" s="637"/>
      <c r="B37" s="79" t="s">
        <v>95</v>
      </c>
      <c r="C37" s="80" t="s">
        <v>104</v>
      </c>
      <c r="D37" s="639"/>
      <c r="E37" s="640"/>
      <c r="F37" s="640"/>
      <c r="G37" s="640"/>
      <c r="H37" s="640"/>
      <c r="I37" s="640"/>
      <c r="J37" s="641"/>
      <c r="K37" s="111">
        <f>+IF(C37="Consultoria (25%)",K36*25%,0)+IF(C37="Obra (30%)",K36*30%,0)+IF(C37="Directo (20%)",K36*20%,0)+IF(C37="No aplica",0,0)+IF(C37="Directo (10%)",K36*10%,0)</f>
        <v>0</v>
      </c>
      <c r="L37" s="175" t="s">
        <v>104</v>
      </c>
      <c r="M37" s="174">
        <f>+IF(L37="Consultoria (25%)",M36*25%,0)+IF(L37="Obra (30%)",M36*30%,0)+IF(L37="Directo (20%)",M36*20%,0)+IF(L37="No aplica",0,0)+IF(L37="Directo (10%)",M36*10%,0)</f>
        <v>0</v>
      </c>
      <c r="N37" s="44" t="s">
        <v>104</v>
      </c>
      <c r="O37" s="174">
        <f>+IF(N37="Consultoria (25%)",O36*25%,0)+IF(N37="Obra (30%)",O36*30%,0)+IF(N37="Directo (20%)",O36*20%,0)+IF(N37="No aplica",0,0)+IF(N37="Directo (10%)",O36*10%,0)</f>
        <v>0</v>
      </c>
      <c r="P37" s="44" t="s">
        <v>104</v>
      </c>
      <c r="Q37" s="174">
        <f>+IF(P37="Consultoria (25%)",Q36*25%,0)+IF(P37="Obra (30%)",Q36*30%,0)+IF(P37="Directo (20%)",Q36*20%,0)+IF(P37="No aplica",0,0)+IF(P37="Directo (10%)",Q36*10%,0)</f>
        <v>0</v>
      </c>
      <c r="R37" s="44" t="s">
        <v>104</v>
      </c>
      <c r="S37" s="174">
        <f>+IF(R37="Consultoria (25%)",S36*25%,0)+IF(R37="Obra (30%)",S36*30%,0)+IF(R37="Directo (20%)",S36*20%,0)+IF(R37="No aplica",0,0)+IF(R37="Directo (10%)",S36*10%,0)</f>
        <v>0</v>
      </c>
      <c r="T37" s="44" t="s">
        <v>104</v>
      </c>
      <c r="U37" s="174">
        <f>+IF(T37="Consultoria (25%)",U36*25%,0)+IF(T37="Obra (30%)",U36*30%,0)+IF(T37="Directo (20%)",U36*20%,0)+IF(T37="No aplica",0,0)+IF(T37="Directo (10%)",U36*10%,0)</f>
        <v>0</v>
      </c>
      <c r="V37" s="44" t="s">
        <v>104</v>
      </c>
      <c r="W37" s="174">
        <f>+IF(V37="Consultoria (25%)",W36*25%,0)+IF(V37="Obra (30%)",W36*30%,0)+IF(V37="Directo (20%)",W36*20%,0)+IF(V37="No aplica",0,0)+IF(V37="Directo (10%)",W36*10%,0)</f>
        <v>0</v>
      </c>
      <c r="X37" s="44" t="s">
        <v>104</v>
      </c>
      <c r="Y37" s="174">
        <f>+IF(X37="Consultoria (25%)",Y36*25%,0)+IF(X37="Obra (30%)",Y36*30%,0)+IF(X37="Directo (20%)",Y36*20%,0)+IF(X37="No aplica",0,0)+IF(X37="Directo (10%)",Y36*10%,0)</f>
        <v>0</v>
      </c>
      <c r="Z37" s="44" t="s">
        <v>104</v>
      </c>
      <c r="AA37" s="174">
        <f>+IF(Z37="Consultoria (25%)",AA36*25%,0)+IF(Z37="Obra (30%)",AA36*30%,0)+IF(Z37="Directo (20%)",AA36*20%,0)+IF(Z37="No aplica",0,0)+IF(Z37="Directo (10%)",AA36*10%,0)</f>
        <v>0</v>
      </c>
      <c r="AB37" s="44" t="s">
        <v>104</v>
      </c>
      <c r="AC37" s="174">
        <f>+IF(AB37="Consultoria (25%)",AC36*25%,0)+IF(AB37="Obra (30%)",AC36*30%,0)+IF(AB37="Directo (20%)",AC36*20%,0)+IF(AB37="No aplica",0,0)+IF(AB37="Directo (10%)",AC36*10%,0)</f>
        <v>0</v>
      </c>
      <c r="AD37" s="44" t="s">
        <v>104</v>
      </c>
      <c r="AE37" s="174">
        <f>+IF(AD37="Consultoria (25%)",AE36*25%,0)+IF(AD37="Obra (30%)",AE36*30%,0)+IF(AD37="Directo (20%)",AE36*20%,0)+IF(AD37="No aplica",0,0)+IF(AD37="Directo (10%)",AE36*10%,0)</f>
        <v>0</v>
      </c>
      <c r="AF37" s="44" t="s">
        <v>104</v>
      </c>
      <c r="AG37" s="174">
        <f>+IF(AF37="Consultoria (25%)",AG36*25%,0)+IF(AF37="Obra (30%)",AG36*30%,0)+IF(AF37="Directo (20%)",AG36*20%,0)+IF(AF37="No aplica",0,0)+IF(AF37="Directo (10%)",AG36*10%,0)</f>
        <v>0</v>
      </c>
      <c r="AH37" s="44" t="s">
        <v>104</v>
      </c>
      <c r="AI37" s="174">
        <f>+IF(AH37="Consultoria (25%)",AI36*25%,0)+IF(AH37="Obra (30%)",AI36*30%,0)+IF(AH37="Directo (20%)",AI36*20%,0)+IF(AH37="No aplica",0,0)+IF(AH37="Directo (10%)",AI36*10%,0)</f>
        <v>0</v>
      </c>
    </row>
    <row r="38" spans="1:35" ht="30.75" thickBot="1" x14ac:dyDescent="0.3">
      <c r="A38" s="637"/>
      <c r="B38" s="79" t="s">
        <v>123</v>
      </c>
      <c r="C38" s="80" t="s">
        <v>94</v>
      </c>
      <c r="D38" s="639"/>
      <c r="E38" s="640"/>
      <c r="F38" s="640"/>
      <c r="G38" s="640"/>
      <c r="H38" s="640"/>
      <c r="I38" s="640"/>
      <c r="J38" s="641"/>
      <c r="K38" s="374">
        <f>+IF(C38="si",K36*7%,0)</f>
        <v>318083220.00000006</v>
      </c>
      <c r="L38" s="175" t="s">
        <v>94</v>
      </c>
      <c r="M38" s="374">
        <f>+IF(L38="si",M36*7%,0)</f>
        <v>318083220.00000006</v>
      </c>
      <c r="N38" s="44" t="s">
        <v>69</v>
      </c>
      <c r="O38" s="174">
        <f>+IF(N38="si",O36*10%,0)</f>
        <v>0</v>
      </c>
      <c r="P38" s="44" t="s">
        <v>69</v>
      </c>
      <c r="Q38" s="174">
        <f>+IF(P38="si",Q36*10%,0)</f>
        <v>0</v>
      </c>
      <c r="R38" s="44" t="s">
        <v>69</v>
      </c>
      <c r="S38" s="174">
        <f>+IF(R38="si",S36*10%,0)</f>
        <v>0</v>
      </c>
      <c r="T38" s="44" t="s">
        <v>69</v>
      </c>
      <c r="U38" s="174">
        <f>+IF(T38="si",U36*10%,0)</f>
        <v>0</v>
      </c>
      <c r="V38" s="44" t="s">
        <v>69</v>
      </c>
      <c r="W38" s="174">
        <f>+IF(V38="si",W36*10%,0)</f>
        <v>0</v>
      </c>
      <c r="X38" s="44" t="s">
        <v>69</v>
      </c>
      <c r="Y38" s="174">
        <f>+IF(X38="si",Y36*10%,0)</f>
        <v>0</v>
      </c>
      <c r="Z38" s="44" t="s">
        <v>69</v>
      </c>
      <c r="AA38" s="174">
        <f>+IF(Z38="si",AA36*10%,0)</f>
        <v>0</v>
      </c>
      <c r="AB38" s="44" t="s">
        <v>69</v>
      </c>
      <c r="AC38" s="174">
        <f>+IF(AB38="si",AC36*10%,0)</f>
        <v>0</v>
      </c>
      <c r="AD38" s="44" t="s">
        <v>69</v>
      </c>
      <c r="AE38" s="174">
        <f>+IF(AD38="si",AE36*10%,0)</f>
        <v>0</v>
      </c>
      <c r="AF38" s="44" t="s">
        <v>69</v>
      </c>
      <c r="AG38" s="174">
        <f>+IF(AF38="si",AG36*10%,0)</f>
        <v>0</v>
      </c>
      <c r="AH38" s="44" t="s">
        <v>69</v>
      </c>
      <c r="AI38" s="174">
        <f>+IF(AH38="si",AI36*10%,0)</f>
        <v>0</v>
      </c>
    </row>
    <row r="39" spans="1:35" ht="30.75" thickBot="1" x14ac:dyDescent="0.3">
      <c r="A39" s="637"/>
      <c r="B39" s="79" t="s">
        <v>92</v>
      </c>
      <c r="C39" s="80" t="s">
        <v>69</v>
      </c>
      <c r="D39" s="639"/>
      <c r="E39" s="640"/>
      <c r="F39" s="640"/>
      <c r="G39" s="640"/>
      <c r="H39" s="640"/>
      <c r="I39" s="640"/>
      <c r="J39" s="641"/>
      <c r="K39" s="110">
        <f>+IF(C39="si",K36*7%,0)</f>
        <v>0</v>
      </c>
      <c r="L39" s="175" t="s">
        <v>69</v>
      </c>
      <c r="M39" s="174">
        <f>+IF(L39="si",M36*7%,0)</f>
        <v>0</v>
      </c>
      <c r="N39" s="44" t="s">
        <v>69</v>
      </c>
      <c r="O39" s="174">
        <f>+IF(N39="si",O36*7%,0)</f>
        <v>0</v>
      </c>
      <c r="P39" s="44" t="s">
        <v>69</v>
      </c>
      <c r="Q39" s="174">
        <f>+IF(P39="si",Q36*7%,0)</f>
        <v>0</v>
      </c>
      <c r="R39" s="44" t="s">
        <v>69</v>
      </c>
      <c r="S39" s="174">
        <f>+IF(R39="si",S36*7%,0)</f>
        <v>0</v>
      </c>
      <c r="T39" s="44" t="s">
        <v>69</v>
      </c>
      <c r="U39" s="174">
        <f>+IF(T39="si",U36*7%,0)</f>
        <v>0</v>
      </c>
      <c r="V39" s="44" t="s">
        <v>69</v>
      </c>
      <c r="W39" s="174">
        <f>+IF(V39="si",W36*7%,0)</f>
        <v>0</v>
      </c>
      <c r="X39" s="44" t="s">
        <v>69</v>
      </c>
      <c r="Y39" s="174">
        <f>+IF(X39="si",Y36*7%,0)</f>
        <v>0</v>
      </c>
      <c r="Z39" s="44" t="s">
        <v>69</v>
      </c>
      <c r="AA39" s="174">
        <f>+IF(Z39="si",AA36*7%,0)</f>
        <v>0</v>
      </c>
      <c r="AB39" s="44" t="s">
        <v>69</v>
      </c>
      <c r="AC39" s="174">
        <f>+IF(AB39="si",AC36*7%,0)</f>
        <v>0</v>
      </c>
      <c r="AD39" s="44" t="s">
        <v>69</v>
      </c>
      <c r="AE39" s="174">
        <f>+IF(AD39="si",AE36*7%,0)</f>
        <v>0</v>
      </c>
      <c r="AF39" s="44" t="s">
        <v>69</v>
      </c>
      <c r="AG39" s="174">
        <f>+IF(AF39="si",AG36*7%,0)</f>
        <v>0</v>
      </c>
      <c r="AH39" s="44" t="s">
        <v>69</v>
      </c>
      <c r="AI39" s="174">
        <f>+IF(AH39="si",AI36*7%,0)</f>
        <v>0</v>
      </c>
    </row>
    <row r="40" spans="1:35" ht="27" customHeight="1" thickBot="1" x14ac:dyDescent="0.3">
      <c r="A40" s="638"/>
      <c r="B40" s="79" t="s">
        <v>93</v>
      </c>
      <c r="C40" s="80" t="s">
        <v>69</v>
      </c>
      <c r="D40" s="639"/>
      <c r="E40" s="640"/>
      <c r="F40" s="640"/>
      <c r="G40" s="640"/>
      <c r="H40" s="640"/>
      <c r="I40" s="640"/>
      <c r="J40" s="641"/>
      <c r="K40" s="103">
        <f>+IF(C40="si",K36*5%,0)</f>
        <v>0</v>
      </c>
      <c r="L40" s="175" t="s">
        <v>69</v>
      </c>
      <c r="M40" s="174">
        <f>+IF(L40="si",M36*5%,0)</f>
        <v>0</v>
      </c>
      <c r="N40" s="44" t="s">
        <v>69</v>
      </c>
      <c r="O40" s="174">
        <f>+IF(N40="si",O36*5%,0)</f>
        <v>0</v>
      </c>
      <c r="P40" s="44" t="s">
        <v>69</v>
      </c>
      <c r="Q40" s="174">
        <f>+IF(P40="si",Q36*5%,0)</f>
        <v>0</v>
      </c>
      <c r="R40" s="44" t="s">
        <v>69</v>
      </c>
      <c r="S40" s="174">
        <f>+IF(R40="si",S36*5%,0)</f>
        <v>0</v>
      </c>
      <c r="T40" s="44" t="s">
        <v>69</v>
      </c>
      <c r="U40" s="174">
        <f>+IF(T40="si",U36*5%,0)</f>
        <v>0</v>
      </c>
      <c r="V40" s="44" t="s">
        <v>69</v>
      </c>
      <c r="W40" s="174">
        <f>+IF(V40="si",W36*5%,0)</f>
        <v>0</v>
      </c>
      <c r="X40" s="44" t="s">
        <v>69</v>
      </c>
      <c r="Y40" s="174">
        <f>+IF(X40="si",Y36*5%,0)</f>
        <v>0</v>
      </c>
      <c r="Z40" s="44" t="s">
        <v>69</v>
      </c>
      <c r="AA40" s="174">
        <f>+IF(Z40="si",AA36*5%,0)</f>
        <v>0</v>
      </c>
      <c r="AB40" s="44" t="s">
        <v>69</v>
      </c>
      <c r="AC40" s="174">
        <f>+IF(AB40="si",AC36*5%,0)</f>
        <v>0</v>
      </c>
      <c r="AD40" s="44" t="s">
        <v>69</v>
      </c>
      <c r="AE40" s="174">
        <f>+IF(AD40="si",AE36*5%,0)</f>
        <v>0</v>
      </c>
      <c r="AF40" s="44" t="s">
        <v>69</v>
      </c>
      <c r="AG40" s="174">
        <f>+IF(AF40="si",AG36*5%,0)</f>
        <v>0</v>
      </c>
      <c r="AH40" s="44" t="s">
        <v>69</v>
      </c>
      <c r="AI40" s="174">
        <f>+IF(AH40="si",AI36*5%,0)</f>
        <v>0</v>
      </c>
    </row>
    <row r="41" spans="1:35" s="86" customFormat="1" ht="15.75" thickBot="1" x14ac:dyDescent="0.3">
      <c r="A41" s="565" t="s">
        <v>99</v>
      </c>
      <c r="B41" s="566"/>
      <c r="C41" s="566"/>
      <c r="D41" s="566"/>
      <c r="E41" s="566"/>
      <c r="F41" s="566"/>
      <c r="G41" s="566"/>
      <c r="H41" s="566"/>
      <c r="I41" s="566"/>
      <c r="J41" s="580"/>
      <c r="K41" s="377">
        <f>SUM(K36:K40)</f>
        <v>4862129220</v>
      </c>
      <c r="L41" s="178"/>
      <c r="M41" s="377">
        <f>SUM(M36:M40)</f>
        <v>4862129220</v>
      </c>
      <c r="N41" s="156"/>
      <c r="O41" s="183">
        <f>SUM(O36:O40)</f>
        <v>0</v>
      </c>
      <c r="P41" s="156"/>
      <c r="Q41" s="183">
        <f>SUM(Q36:Q40)</f>
        <v>0</v>
      </c>
      <c r="R41" s="156"/>
      <c r="S41" s="183">
        <f>SUM(S36:S40)</f>
        <v>0</v>
      </c>
      <c r="T41" s="156"/>
      <c r="U41" s="183">
        <f>SUM(U36:U40)</f>
        <v>0</v>
      </c>
      <c r="V41" s="156"/>
      <c r="W41" s="183">
        <f>SUM(W36:W40)</f>
        <v>0</v>
      </c>
      <c r="X41" s="156"/>
      <c r="Y41" s="183">
        <f>SUM(Y36:Y40)</f>
        <v>0</v>
      </c>
      <c r="Z41" s="156"/>
      <c r="AA41" s="183">
        <f>SUM(AA36:AA40)</f>
        <v>0</v>
      </c>
      <c r="AB41" s="156"/>
      <c r="AC41" s="183">
        <f>SUM(AC36:AC40)</f>
        <v>0</v>
      </c>
      <c r="AD41" s="156"/>
      <c r="AE41" s="183">
        <f>SUM(AE36:AE40)</f>
        <v>0</v>
      </c>
      <c r="AF41" s="156"/>
      <c r="AG41" s="183">
        <f>SUM(AG36:AG40)</f>
        <v>0</v>
      </c>
      <c r="AH41" s="156"/>
      <c r="AI41" s="183">
        <f>SUM(AI36:AI40)</f>
        <v>0</v>
      </c>
    </row>
    <row r="42" spans="1:35" s="46" customFormat="1" ht="15" hidden="1" customHeight="1" x14ac:dyDescent="0.25">
      <c r="A42" s="535" t="s">
        <v>5</v>
      </c>
      <c r="B42" s="535"/>
      <c r="C42" s="535"/>
      <c r="D42" s="535"/>
      <c r="E42" s="535"/>
      <c r="F42" s="535"/>
      <c r="G42" s="535"/>
      <c r="H42" s="535"/>
      <c r="I42" s="535"/>
      <c r="J42" s="535"/>
      <c r="K42" s="106" t="e">
        <f>+K19+#REF!+K26+K33+K41</f>
        <v>#REF!</v>
      </c>
      <c r="L42" s="153"/>
      <c r="M42" s="153" t="e">
        <f>+M19+#REF!+M26+M33+M41</f>
        <v>#REF!</v>
      </c>
      <c r="N42" s="153"/>
      <c r="O42" s="153" t="e">
        <f>+O19+#REF!+O26+O33+O41</f>
        <v>#REF!</v>
      </c>
      <c r="P42" s="153"/>
      <c r="Q42" s="153" t="e">
        <f>+Q19+#REF!+Q26+Q33+Q41</f>
        <v>#REF!</v>
      </c>
      <c r="R42" s="153"/>
      <c r="S42" s="153" t="e">
        <f>+S19+#REF!+S26+S33+S41</f>
        <v>#REF!</v>
      </c>
      <c r="T42" s="153"/>
      <c r="U42" s="153" t="e">
        <f>+U19+#REF!+U26+U33+U41</f>
        <v>#REF!</v>
      </c>
      <c r="V42" s="153"/>
      <c r="W42" s="153" t="e">
        <f>+W19+#REF!+W26+W33+W41</f>
        <v>#REF!</v>
      </c>
      <c r="X42" s="153"/>
      <c r="Y42" s="153" t="e">
        <f>+Y19+#REF!+Y26+Y33+Y41</f>
        <v>#REF!</v>
      </c>
      <c r="Z42" s="153"/>
      <c r="AA42" s="153" t="e">
        <f>+AA19+#REF!+AA26+AA33+AA41</f>
        <v>#REF!</v>
      </c>
      <c r="AB42" s="153"/>
      <c r="AC42" s="153" t="e">
        <f>+AC19+#REF!+AC26+AC33+AC41</f>
        <v>#REF!</v>
      </c>
      <c r="AD42" s="153"/>
      <c r="AE42" s="153" t="e">
        <f>+AE19+#REF!+AE26+AE33+AE41</f>
        <v>#REF!</v>
      </c>
      <c r="AF42" s="153"/>
      <c r="AG42" s="153" t="e">
        <f>+AG19+#REF!+AG26+AG33+AG41</f>
        <v>#REF!</v>
      </c>
      <c r="AH42" s="153"/>
      <c r="AI42" s="153" t="e">
        <f>+AI19+#REF!+AI26+AI33+AI41</f>
        <v>#REF!</v>
      </c>
    </row>
    <row r="43" spans="1:35" s="46" customFormat="1" ht="15" hidden="1" customHeight="1" x14ac:dyDescent="0.25">
      <c r="A43" s="77"/>
      <c r="B43" s="77"/>
      <c r="C43" s="77"/>
      <c r="D43" s="77"/>
      <c r="E43" s="77"/>
      <c r="F43" s="77"/>
      <c r="G43" s="77"/>
      <c r="H43" s="77"/>
      <c r="I43" s="77"/>
      <c r="J43" s="77"/>
      <c r="K43" s="78"/>
      <c r="L43" s="78"/>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s="46" customFormat="1" ht="15.75" hidden="1" customHeight="1" thickBot="1" x14ac:dyDescent="0.3">
      <c r="A44" s="643" t="s">
        <v>80</v>
      </c>
      <c r="B44" s="644"/>
      <c r="C44" s="644"/>
      <c r="D44" s="644"/>
      <c r="E44" s="644"/>
      <c r="F44" s="644"/>
      <c r="G44" s="644"/>
      <c r="H44" s="644"/>
      <c r="I44" s="644"/>
      <c r="J44" s="644"/>
      <c r="K44" s="644"/>
      <c r="L44" s="206"/>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s="46" customFormat="1" ht="15.75" hidden="1" customHeight="1" thickBot="1" x14ac:dyDescent="0.3">
      <c r="A45" s="492" t="s">
        <v>2</v>
      </c>
      <c r="B45" s="492"/>
      <c r="C45" s="492"/>
      <c r="D45" s="492"/>
      <c r="E45" s="492"/>
      <c r="F45" s="492"/>
      <c r="G45" s="492"/>
      <c r="H45" s="492"/>
      <c r="I45" s="492"/>
      <c r="J45" s="492"/>
      <c r="K45" s="492"/>
      <c r="L45" s="96"/>
      <c r="M45" s="192">
        <v>1.0328832752791366</v>
      </c>
      <c r="N45" s="191"/>
      <c r="O45" s="192">
        <v>1.0667309266444205</v>
      </c>
      <c r="P45" s="191"/>
      <c r="Q45" s="192">
        <v>1.1007752334453451</v>
      </c>
      <c r="R45" s="191"/>
      <c r="S45" s="192">
        <v>1.1359444285376925</v>
      </c>
      <c r="T45" s="191"/>
      <c r="U45" s="192">
        <v>1.1718378943935353</v>
      </c>
      <c r="V45" s="191"/>
      <c r="W45" s="192">
        <v>1.2085196208340565</v>
      </c>
      <c r="X45" s="191"/>
      <c r="Y45" s="192">
        <v>1.2457877968277771</v>
      </c>
      <c r="Z45" s="191"/>
      <c r="AA45" s="192">
        <v>1.2836019905610632</v>
      </c>
      <c r="AB45" s="191"/>
      <c r="AC45" s="192">
        <v>1.3224442401340015</v>
      </c>
      <c r="AD45" s="191"/>
      <c r="AE45" s="192">
        <v>1.3631619032051636</v>
      </c>
      <c r="AF45" s="191"/>
      <c r="AG45" s="192">
        <v>1.4043449669096169</v>
      </c>
      <c r="AH45" s="191"/>
      <c r="AI45" s="192">
        <v>1.4471811771038039</v>
      </c>
    </row>
    <row r="46" spans="1:35" ht="95.25" customHeight="1" thickBot="1" x14ac:dyDescent="0.3">
      <c r="A46" s="27" t="s">
        <v>3</v>
      </c>
      <c r="B46" s="27" t="s">
        <v>13</v>
      </c>
      <c r="C46" s="27" t="s">
        <v>72</v>
      </c>
      <c r="D46" s="27" t="s">
        <v>38</v>
      </c>
      <c r="E46" s="27" t="s">
        <v>1</v>
      </c>
      <c r="F46" s="27" t="s">
        <v>40</v>
      </c>
      <c r="G46" s="27" t="s">
        <v>37</v>
      </c>
      <c r="H46" s="27" t="s">
        <v>102</v>
      </c>
      <c r="I46" s="27" t="s">
        <v>103</v>
      </c>
      <c r="J46" s="27" t="s">
        <v>41</v>
      </c>
      <c r="K46" s="99" t="s">
        <v>101</v>
      </c>
      <c r="L46" s="157" t="s">
        <v>107</v>
      </c>
      <c r="M46" s="241" t="s">
        <v>108</v>
      </c>
      <c r="N46" s="155" t="s">
        <v>107</v>
      </c>
      <c r="O46" s="241" t="s">
        <v>109</v>
      </c>
      <c r="P46" s="155" t="s">
        <v>107</v>
      </c>
      <c r="Q46" s="241" t="s">
        <v>110</v>
      </c>
      <c r="R46" s="155" t="s">
        <v>107</v>
      </c>
      <c r="S46" s="241" t="s">
        <v>111</v>
      </c>
      <c r="T46" s="155" t="s">
        <v>107</v>
      </c>
      <c r="U46" s="241" t="s">
        <v>112</v>
      </c>
      <c r="V46" s="155" t="s">
        <v>107</v>
      </c>
      <c r="W46" s="241" t="s">
        <v>113</v>
      </c>
      <c r="X46" s="155" t="s">
        <v>107</v>
      </c>
      <c r="Y46" s="241" t="s">
        <v>114</v>
      </c>
      <c r="Z46" s="155" t="s">
        <v>107</v>
      </c>
      <c r="AA46" s="241" t="s">
        <v>115</v>
      </c>
      <c r="AB46" s="155" t="s">
        <v>107</v>
      </c>
      <c r="AC46" s="241" t="s">
        <v>116</v>
      </c>
      <c r="AD46" s="155" t="s">
        <v>107</v>
      </c>
      <c r="AE46" s="241" t="s">
        <v>117</v>
      </c>
      <c r="AF46" s="155" t="s">
        <v>107</v>
      </c>
      <c r="AG46" s="241" t="s">
        <v>118</v>
      </c>
      <c r="AH46" s="155" t="s">
        <v>107</v>
      </c>
      <c r="AI46" s="241" t="s">
        <v>119</v>
      </c>
    </row>
    <row r="47" spans="1:35" ht="78" customHeight="1" thickBot="1" x14ac:dyDescent="0.3">
      <c r="A47" s="615" t="s">
        <v>145</v>
      </c>
      <c r="B47" s="82"/>
      <c r="C47" s="72"/>
      <c r="D47" s="83"/>
      <c r="E47" s="29">
        <v>35</v>
      </c>
      <c r="F47" s="31" t="str">
        <f>VLOOKUP(E47,HONORARIOS!A5:G50,2,0)</f>
        <v>Consultoría elaboración estudios y diseños Alcantarillado Mochuelo</v>
      </c>
      <c r="G47" s="29">
        <v>1</v>
      </c>
      <c r="H47" s="374">
        <f>VLOOKUP(E47,HONORARIOS!A5:G50,5,0)</f>
        <v>1685000000</v>
      </c>
      <c r="I47" s="374">
        <f>+H47*G47</f>
        <v>1685000000</v>
      </c>
      <c r="J47" s="29">
        <v>1</v>
      </c>
      <c r="K47" s="374">
        <f>+I47*J47</f>
        <v>1685000000</v>
      </c>
      <c r="L47" s="177"/>
      <c r="M47" s="172"/>
      <c r="O47" s="172"/>
      <c r="Q47" s="172"/>
      <c r="S47" s="172"/>
      <c r="U47" s="172"/>
      <c r="W47" s="172"/>
      <c r="Y47" s="172"/>
      <c r="AA47" s="172"/>
      <c r="AC47" s="172"/>
      <c r="AE47" s="172"/>
      <c r="AG47" s="172"/>
      <c r="AI47" s="172"/>
    </row>
    <row r="48" spans="1:35" ht="78" customHeight="1" thickBot="1" x14ac:dyDescent="0.3">
      <c r="A48" s="616"/>
      <c r="B48" s="82"/>
      <c r="C48" s="72"/>
      <c r="D48" s="387"/>
      <c r="E48" s="29">
        <v>45</v>
      </c>
      <c r="F48" s="31" t="str">
        <f>VLOOKUP(E48,HONORARIOS!A6:G51,2,0)</f>
        <v>Construcción Redes Alcantarillado Mochuelo - sujeto a resultado de estudios de diseño</v>
      </c>
      <c r="G48" s="29">
        <v>0</v>
      </c>
      <c r="H48" s="374">
        <v>0</v>
      </c>
      <c r="I48" s="374">
        <v>0</v>
      </c>
      <c r="J48" s="29">
        <v>0</v>
      </c>
      <c r="K48" s="374">
        <v>0</v>
      </c>
      <c r="L48" s="177"/>
      <c r="M48" s="172"/>
    </row>
    <row r="49" spans="1:35" s="88" customFormat="1" ht="16.5" customHeight="1" thickBot="1" x14ac:dyDescent="0.3">
      <c r="A49" s="616"/>
      <c r="B49" s="38" t="s">
        <v>70</v>
      </c>
      <c r="C49" s="624"/>
      <c r="D49" s="625"/>
      <c r="E49" s="625"/>
      <c r="F49" s="625"/>
      <c r="G49" s="625"/>
      <c r="H49" s="625"/>
      <c r="I49" s="625"/>
      <c r="J49" s="626"/>
      <c r="K49" s="376">
        <f>SUM(K47:K47)</f>
        <v>1685000000</v>
      </c>
      <c r="L49" s="173" t="s">
        <v>100</v>
      </c>
      <c r="M49" s="376">
        <f>+$K$49</f>
        <v>1685000000</v>
      </c>
      <c r="N49" s="161" t="s">
        <v>100</v>
      </c>
      <c r="O49" s="211"/>
      <c r="P49" s="161" t="s">
        <v>100</v>
      </c>
      <c r="Q49" s="211"/>
      <c r="R49" s="161" t="s">
        <v>100</v>
      </c>
      <c r="S49" s="211"/>
      <c r="T49" s="161" t="s">
        <v>100</v>
      </c>
      <c r="U49" s="211"/>
      <c r="V49" s="161"/>
      <c r="W49" s="211"/>
      <c r="X49" s="161" t="s">
        <v>100</v>
      </c>
      <c r="Y49" s="211"/>
      <c r="Z49" s="161" t="s">
        <v>100</v>
      </c>
      <c r="AA49" s="211"/>
      <c r="AB49" s="161" t="s">
        <v>100</v>
      </c>
      <c r="AC49" s="211"/>
      <c r="AD49" s="161" t="s">
        <v>100</v>
      </c>
      <c r="AE49" s="211"/>
      <c r="AF49" s="161" t="s">
        <v>100</v>
      </c>
      <c r="AG49" s="211"/>
      <c r="AH49" s="161" t="s">
        <v>100</v>
      </c>
      <c r="AI49" s="211"/>
    </row>
    <row r="50" spans="1:35" ht="33.75" customHeight="1" thickBot="1" x14ac:dyDescent="0.3">
      <c r="A50" s="616"/>
      <c r="B50" s="79" t="s">
        <v>95</v>
      </c>
      <c r="C50" s="80" t="s">
        <v>104</v>
      </c>
      <c r="D50" s="506"/>
      <c r="E50" s="507"/>
      <c r="F50" s="507"/>
      <c r="G50" s="507"/>
      <c r="H50" s="507"/>
      <c r="I50" s="507"/>
      <c r="J50" s="508"/>
      <c r="K50" s="136">
        <f>+IF(C50="Consultoria (25%)",K49*25%,0)+IF(C50="Obra (30%)",K49*30%,0)+IF(C50="Directo (20%)",K49*20%,0)+IF(C50="No aplica",0,0)+IF(C50="Directo (10%)",K49*10%,0)</f>
        <v>0</v>
      </c>
      <c r="L50" s="175" t="s">
        <v>104</v>
      </c>
      <c r="M50" s="174">
        <f>+IF(L50="Consultoria (25%)",M49*25%,0)+IF(L50="Obra (30%)",M49*30%,0)+IF(L50="Directo (20%)",M49*20%,0)+IF(L50="No aplica",0,0)+IF(L50="Directo (10%)",M49*10%,0)</f>
        <v>0</v>
      </c>
      <c r="N50" s="44" t="s">
        <v>104</v>
      </c>
      <c r="O50" s="174">
        <f>+IF(N50="Consultoria (25%)",O49*25%,0)+IF(N50="Obra (30%)",O49*30%,0)+IF(N50="Directo (20%)",O49*20%,0)+IF(N50="No aplica",0,0)+IF(N50="Directo (10%)",O49*10%,0)</f>
        <v>0</v>
      </c>
      <c r="P50" s="44" t="s">
        <v>104</v>
      </c>
      <c r="Q50" s="174">
        <f>+IF(P50="Consultoria (25%)",Q49*25%,0)+IF(P50="Obra (30%)",Q49*30%,0)+IF(P50="Directo (20%)",Q49*20%,0)+IF(P50="No aplica",0,0)+IF(P50="Directo (10%)",Q49*10%,0)</f>
        <v>0</v>
      </c>
      <c r="R50" s="44" t="s">
        <v>104</v>
      </c>
      <c r="S50" s="174">
        <f>+IF(R50="Consultoria (25%)",S49*25%,0)+IF(R50="Obra (30%)",S49*30%,0)+IF(R50="Directo (20%)",S49*20%,0)+IF(R50="No aplica",0,0)+IF(R50="Directo (10%)",S49*10%,0)</f>
        <v>0</v>
      </c>
      <c r="T50" s="44" t="s">
        <v>104</v>
      </c>
      <c r="U50" s="174">
        <f>+IF(T50="Consultoria (25%)",U49*25%,0)+IF(T50="Obra (30%)",U49*30%,0)+IF(T50="Directo (20%)",U49*20%,0)+IF(T50="No aplica",0,0)+IF(T50="Directo (10%)",U49*10%,0)</f>
        <v>0</v>
      </c>
      <c r="V50" s="44" t="s">
        <v>104</v>
      </c>
      <c r="W50" s="174">
        <f>+IF(V50="Consultoria (25%)",W49*25%,0)+IF(V50="Obra (30%)",W49*30%,0)+IF(V50="Directo (20%)",W49*20%,0)+IF(V50="No aplica",0,0)+IF(V50="Directo (10%)",W49*10%,0)</f>
        <v>0</v>
      </c>
      <c r="X50" s="44" t="s">
        <v>104</v>
      </c>
      <c r="Y50" s="174">
        <f>+IF(X50="Consultoria (25%)",Y49*25%,0)+IF(X50="Obra (30%)",Y49*30%,0)+IF(X50="Directo (20%)",Y49*20%,0)+IF(X50="No aplica",0,0)+IF(X50="Directo (10%)",Y49*10%,0)</f>
        <v>0</v>
      </c>
      <c r="Z50" s="44" t="s">
        <v>104</v>
      </c>
      <c r="AA50" s="174">
        <f>+IF(Z50="Consultoria (25%)",AA49*25%,0)+IF(Z50="Obra (30%)",AA49*30%,0)+IF(Z50="Directo (20%)",AA49*20%,0)+IF(Z50="No aplica",0,0)+IF(Z50="Directo (10%)",AA49*10%,0)</f>
        <v>0</v>
      </c>
      <c r="AB50" s="44" t="s">
        <v>104</v>
      </c>
      <c r="AC50" s="174">
        <f>+IF(AB50="Consultoria (25%)",AC49*25%,0)+IF(AB50="Obra (30%)",AC49*30%,0)+IF(AB50="Directo (20%)",AC49*20%,0)+IF(AB50="No aplica",0,0)+IF(AB50="Directo (10%)",AC49*10%,0)</f>
        <v>0</v>
      </c>
      <c r="AD50" s="44" t="s">
        <v>104</v>
      </c>
      <c r="AE50" s="174">
        <f>+IF(AD50="Consultoria (25%)",AE49*25%,0)+IF(AD50="Obra (30%)",AE49*30%,0)+IF(AD50="Directo (20%)",AE49*20%,0)+IF(AD50="No aplica",0,0)+IF(AD50="Directo (10%)",AE49*10%,0)</f>
        <v>0</v>
      </c>
      <c r="AF50" s="44" t="s">
        <v>104</v>
      </c>
      <c r="AG50" s="174">
        <f>+IF(AF50="Consultoria (25%)",AG49*25%,0)+IF(AF50="Obra (30%)",AG49*30%,0)+IF(AF50="Directo (20%)",AG49*20%,0)+IF(AF50="No aplica",0,0)+IF(AF50="Directo (10%)",AG49*10%,0)</f>
        <v>0</v>
      </c>
      <c r="AH50" s="44" t="s">
        <v>104</v>
      </c>
      <c r="AI50" s="174">
        <f>+IF(AH50="Consultoria (25%)",AI49*25%,0)+IF(AH50="Obra (30%)",AI49*30%,0)+IF(AH50="Directo (20%)",AI49*20%,0)+IF(AH50="No aplica",0,0)+IF(AH50="Directo (10%)",AI49*10%,0)</f>
        <v>0</v>
      </c>
    </row>
    <row r="51" spans="1:35" ht="30.75" thickBot="1" x14ac:dyDescent="0.3">
      <c r="A51" s="616"/>
      <c r="B51" s="79" t="s">
        <v>91</v>
      </c>
      <c r="C51" s="80" t="s">
        <v>69</v>
      </c>
      <c r="D51" s="618"/>
      <c r="E51" s="619"/>
      <c r="F51" s="619"/>
      <c r="G51" s="619"/>
      <c r="H51" s="619"/>
      <c r="I51" s="619"/>
      <c r="J51" s="620"/>
      <c r="K51" s="136">
        <f>+IF(C51="si",K49*10%,0)</f>
        <v>0</v>
      </c>
      <c r="L51" s="175" t="s">
        <v>69</v>
      </c>
      <c r="M51" s="174">
        <f>+IF(L51="si",M49*10%,0)</f>
        <v>0</v>
      </c>
      <c r="N51" s="44" t="s">
        <v>69</v>
      </c>
      <c r="O51" s="174">
        <f>+IF(N51="si",O49*10%,0)</f>
        <v>0</v>
      </c>
      <c r="P51" s="44" t="s">
        <v>69</v>
      </c>
      <c r="Q51" s="174">
        <f>+IF(P51="si",Q49*10%,0)</f>
        <v>0</v>
      </c>
      <c r="R51" s="44" t="s">
        <v>69</v>
      </c>
      <c r="S51" s="174">
        <f>+IF(R51="si",S49*10%,0)</f>
        <v>0</v>
      </c>
      <c r="T51" s="44" t="s">
        <v>69</v>
      </c>
      <c r="U51" s="174">
        <f>+IF(T51="si",U49*10%,0)</f>
        <v>0</v>
      </c>
      <c r="V51" s="44" t="s">
        <v>69</v>
      </c>
      <c r="W51" s="174">
        <f>+IF(V51="si",W49*10%,0)</f>
        <v>0</v>
      </c>
      <c r="X51" s="44" t="s">
        <v>69</v>
      </c>
      <c r="Y51" s="174">
        <f>+IF(X51="si",Y49*10%,0)</f>
        <v>0</v>
      </c>
      <c r="Z51" s="44" t="s">
        <v>69</v>
      </c>
      <c r="AA51" s="174">
        <f>+IF(Z51="si",AA49*10%,0)</f>
        <v>0</v>
      </c>
      <c r="AB51" s="44" t="s">
        <v>69</v>
      </c>
      <c r="AC51" s="174">
        <f>+IF(AB51="si",AC49*10%,0)</f>
        <v>0</v>
      </c>
      <c r="AD51" s="44" t="s">
        <v>69</v>
      </c>
      <c r="AE51" s="174">
        <f>+IF(AD51="si",AE49*10%,0)</f>
        <v>0</v>
      </c>
      <c r="AF51" s="44" t="s">
        <v>69</v>
      </c>
      <c r="AG51" s="174">
        <f>+IF(AF51="si",AG49*10%,0)</f>
        <v>0</v>
      </c>
      <c r="AH51" s="44" t="s">
        <v>69</v>
      </c>
      <c r="AI51" s="174">
        <f>+IF(AH51="si",AI49*10%,0)</f>
        <v>0</v>
      </c>
    </row>
    <row r="52" spans="1:35" ht="43.5" customHeight="1" thickBot="1" x14ac:dyDescent="0.3">
      <c r="A52" s="616"/>
      <c r="B52" s="79" t="s">
        <v>92</v>
      </c>
      <c r="C52" s="80" t="s">
        <v>69</v>
      </c>
      <c r="D52" s="621"/>
      <c r="E52" s="622"/>
      <c r="F52" s="622"/>
      <c r="G52" s="622"/>
      <c r="H52" s="622"/>
      <c r="I52" s="622"/>
      <c r="J52" s="623"/>
      <c r="K52" s="116">
        <f>+IF(C52="si",K49*7%,0)</f>
        <v>0</v>
      </c>
      <c r="L52" s="175" t="s">
        <v>69</v>
      </c>
      <c r="M52" s="174">
        <f>+IF(L52="si",M49*7%,0)</f>
        <v>0</v>
      </c>
      <c r="N52" s="44" t="s">
        <v>69</v>
      </c>
      <c r="O52" s="174">
        <f>+IF(N52="si",O49*7%,0)</f>
        <v>0</v>
      </c>
      <c r="P52" s="44" t="s">
        <v>69</v>
      </c>
      <c r="Q52" s="174">
        <f>+IF(P52="si",Q49*7%,0)</f>
        <v>0</v>
      </c>
      <c r="R52" s="44" t="s">
        <v>69</v>
      </c>
      <c r="S52" s="174">
        <f>+IF(R52="si",S49*7%,0)</f>
        <v>0</v>
      </c>
      <c r="T52" s="44" t="s">
        <v>69</v>
      </c>
      <c r="U52" s="174">
        <f>+IF(T52="si",U49*7%,0)</f>
        <v>0</v>
      </c>
      <c r="V52" s="44" t="s">
        <v>69</v>
      </c>
      <c r="W52" s="174">
        <f>+IF(V52="si",W49*7%,0)</f>
        <v>0</v>
      </c>
      <c r="X52" s="44" t="s">
        <v>69</v>
      </c>
      <c r="Y52" s="174">
        <f>+IF(X52="si",Y49*7%,0)</f>
        <v>0</v>
      </c>
      <c r="Z52" s="44" t="s">
        <v>69</v>
      </c>
      <c r="AA52" s="174">
        <f>+IF(Z52="si",AA49*7%,0)</f>
        <v>0</v>
      </c>
      <c r="AB52" s="44" t="s">
        <v>69</v>
      </c>
      <c r="AC52" s="174">
        <f>+IF(AB52="si",AC49*7%,0)</f>
        <v>0</v>
      </c>
      <c r="AD52" s="44" t="s">
        <v>69</v>
      </c>
      <c r="AE52" s="174">
        <f>+IF(AD52="si",AE49*7%,0)</f>
        <v>0</v>
      </c>
      <c r="AF52" s="44" t="s">
        <v>69</v>
      </c>
      <c r="AG52" s="174">
        <f>+IF(AF52="si",AG49*7%,0)</f>
        <v>0</v>
      </c>
      <c r="AH52" s="44" t="s">
        <v>69</v>
      </c>
      <c r="AI52" s="174">
        <f>+IF(AH52="si",AI49*7%,0)</f>
        <v>0</v>
      </c>
    </row>
    <row r="53" spans="1:35" ht="27" customHeight="1" thickBot="1" x14ac:dyDescent="0.3">
      <c r="A53" s="617"/>
      <c r="B53" s="79" t="s">
        <v>93</v>
      </c>
      <c r="C53" s="80" t="s">
        <v>69</v>
      </c>
      <c r="D53" s="506"/>
      <c r="E53" s="507"/>
      <c r="F53" s="507"/>
      <c r="G53" s="507"/>
      <c r="H53" s="507"/>
      <c r="I53" s="507"/>
      <c r="J53" s="508"/>
      <c r="K53" s="116">
        <f>+IF(C53="si",K49*5%,0)</f>
        <v>0</v>
      </c>
      <c r="L53" s="175" t="s">
        <v>69</v>
      </c>
      <c r="M53" s="174">
        <f>+IF(L53="si",M49*5%,0)</f>
        <v>0</v>
      </c>
      <c r="N53" s="44" t="s">
        <v>69</v>
      </c>
      <c r="O53" s="174">
        <f>+IF(N53="si",O49*5%,0)</f>
        <v>0</v>
      </c>
      <c r="P53" s="44" t="s">
        <v>69</v>
      </c>
      <c r="Q53" s="174">
        <f>+IF(P53="si",Q49*5%,0)</f>
        <v>0</v>
      </c>
      <c r="R53" s="44" t="s">
        <v>69</v>
      </c>
      <c r="S53" s="174">
        <f>+IF(R53="si",S49*5%,0)</f>
        <v>0</v>
      </c>
      <c r="T53" s="44" t="s">
        <v>69</v>
      </c>
      <c r="U53" s="174">
        <f>+IF(T53="si",U49*5%,0)</f>
        <v>0</v>
      </c>
      <c r="V53" s="44" t="s">
        <v>69</v>
      </c>
      <c r="W53" s="174">
        <f>+IF(V53="si",W49*5%,0)</f>
        <v>0</v>
      </c>
      <c r="X53" s="44" t="s">
        <v>69</v>
      </c>
      <c r="Y53" s="174">
        <f>+IF(X53="si",Y49*5%,0)</f>
        <v>0</v>
      </c>
      <c r="Z53" s="44" t="s">
        <v>69</v>
      </c>
      <c r="AA53" s="174">
        <f>+IF(Z53="si",AA49*5%,0)</f>
        <v>0</v>
      </c>
      <c r="AB53" s="44" t="s">
        <v>69</v>
      </c>
      <c r="AC53" s="174">
        <f>+IF(AB53="si",AC49*5%,0)</f>
        <v>0</v>
      </c>
      <c r="AD53" s="44" t="s">
        <v>69</v>
      </c>
      <c r="AE53" s="174">
        <f>+IF(AD53="si",AE49*5%,0)</f>
        <v>0</v>
      </c>
      <c r="AF53" s="44" t="s">
        <v>69</v>
      </c>
      <c r="AG53" s="174">
        <f>+IF(AF53="si",AG49*5%,0)</f>
        <v>0</v>
      </c>
      <c r="AH53" s="44" t="s">
        <v>69</v>
      </c>
      <c r="AI53" s="174">
        <f>+IF(AH53="si",AI49*5%,0)</f>
        <v>0</v>
      </c>
    </row>
    <row r="54" spans="1:35" s="86" customFormat="1" ht="15.75" thickBot="1" x14ac:dyDescent="0.3">
      <c r="A54" s="500" t="s">
        <v>99</v>
      </c>
      <c r="B54" s="501"/>
      <c r="C54" s="501"/>
      <c r="D54" s="501"/>
      <c r="E54" s="501"/>
      <c r="F54" s="501"/>
      <c r="G54" s="501"/>
      <c r="H54" s="501"/>
      <c r="I54" s="501"/>
      <c r="J54" s="502"/>
      <c r="K54" s="377">
        <f>SUM(K49:K53)</f>
        <v>1685000000</v>
      </c>
      <c r="L54" s="181"/>
      <c r="M54" s="377">
        <f>SUM(M49:M53)</f>
        <v>1685000000</v>
      </c>
      <c r="N54" s="190"/>
      <c r="O54" s="186">
        <f>SUM(O49:O53)</f>
        <v>0</v>
      </c>
      <c r="P54" s="190"/>
      <c r="Q54" s="186">
        <f>SUM(Q49:Q53)</f>
        <v>0</v>
      </c>
      <c r="R54" s="190"/>
      <c r="S54" s="186">
        <f>SUM(S49:S53)</f>
        <v>0</v>
      </c>
      <c r="T54" s="190"/>
      <c r="U54" s="186">
        <f>SUM(U49:U53)</f>
        <v>0</v>
      </c>
      <c r="V54" s="190"/>
      <c r="W54" s="186">
        <f>SUM(W49:W53)</f>
        <v>0</v>
      </c>
      <c r="X54" s="190"/>
      <c r="Y54" s="186">
        <f>SUM(Y49:Y53)</f>
        <v>0</v>
      </c>
      <c r="Z54" s="190"/>
      <c r="AA54" s="186">
        <f>SUM(AA49:AA53)</f>
        <v>0</v>
      </c>
      <c r="AB54" s="190"/>
      <c r="AC54" s="186">
        <f>SUM(AC49:AC53)</f>
        <v>0</v>
      </c>
      <c r="AD54" s="190"/>
      <c r="AE54" s="186">
        <f>SUM(AE49:AE53)</f>
        <v>0</v>
      </c>
      <c r="AF54" s="190"/>
      <c r="AG54" s="186">
        <f>SUM(AG49:AG53)</f>
        <v>0</v>
      </c>
      <c r="AH54" s="190"/>
      <c r="AI54" s="186">
        <f>SUM(AI49:AI53)</f>
        <v>0</v>
      </c>
    </row>
    <row r="55" spans="1:35" s="87" customFormat="1" ht="66.75" customHeight="1" thickBot="1" x14ac:dyDescent="0.3">
      <c r="A55" s="606" t="s">
        <v>155</v>
      </c>
      <c r="B55" s="84"/>
      <c r="C55" s="401" t="s">
        <v>188</v>
      </c>
      <c r="D55" s="85"/>
      <c r="E55" s="29">
        <v>36</v>
      </c>
      <c r="F55" s="401" t="str">
        <f>VLOOKUP(E55,HONORARIOS!A12:G50,2,0)</f>
        <v>Costo operar RSDJ - Componentes Disposición Final y Lixiviados</v>
      </c>
      <c r="G55" s="85">
        <v>1</v>
      </c>
      <c r="H55" s="374">
        <f>VLOOKUP(E55,HONORARIOS!A12:G50,5,0)</f>
        <v>8974245304.5900002</v>
      </c>
      <c r="I55" s="374">
        <f>+G55*H55</f>
        <v>8974245304.5900002</v>
      </c>
      <c r="J55" s="29">
        <v>12</v>
      </c>
      <c r="K55" s="374">
        <f>+I55*J55</f>
        <v>107690943655.08</v>
      </c>
      <c r="L55" s="177"/>
      <c r="M55" s="210"/>
      <c r="N55" s="139"/>
      <c r="O55" s="210"/>
      <c r="P55" s="139"/>
      <c r="Q55" s="210"/>
      <c r="R55" s="139"/>
      <c r="S55" s="210"/>
      <c r="T55" s="139"/>
      <c r="U55" s="210"/>
      <c r="V55" s="139"/>
      <c r="W55" s="210"/>
      <c r="X55" s="139"/>
      <c r="Y55" s="210"/>
      <c r="Z55" s="139"/>
      <c r="AA55" s="210"/>
      <c r="AB55" s="139"/>
      <c r="AC55" s="210"/>
      <c r="AD55" s="139"/>
      <c r="AE55" s="210"/>
      <c r="AF55" s="139"/>
      <c r="AG55" s="210"/>
      <c r="AH55" s="139"/>
      <c r="AI55" s="210"/>
    </row>
    <row r="56" spans="1:35" s="87" customFormat="1" ht="15.75" thickBot="1" x14ac:dyDescent="0.3">
      <c r="A56" s="607"/>
      <c r="B56" s="38" t="s">
        <v>70</v>
      </c>
      <c r="C56" s="513"/>
      <c r="D56" s="514"/>
      <c r="E56" s="514"/>
      <c r="F56" s="514"/>
      <c r="G56" s="514"/>
      <c r="H56" s="514"/>
      <c r="I56" s="514"/>
      <c r="J56" s="515"/>
      <c r="K56" s="376">
        <f>SUM(K55:K55)</f>
        <v>107690943655.08</v>
      </c>
      <c r="L56" s="173" t="s">
        <v>100</v>
      </c>
      <c r="M56" s="374">
        <v>0</v>
      </c>
      <c r="N56" s="161" t="s">
        <v>100</v>
      </c>
      <c r="O56" s="374">
        <v>0</v>
      </c>
      <c r="P56" s="161" t="s">
        <v>100</v>
      </c>
      <c r="Q56" s="374">
        <v>0</v>
      </c>
      <c r="R56" s="161" t="s">
        <v>100</v>
      </c>
      <c r="S56" s="211"/>
      <c r="T56" s="161" t="s">
        <v>100</v>
      </c>
      <c r="U56" s="211"/>
      <c r="V56" s="161" t="s">
        <v>100</v>
      </c>
      <c r="W56" s="211"/>
      <c r="X56" s="161" t="s">
        <v>100</v>
      </c>
      <c r="Y56" s="211"/>
      <c r="Z56" s="161" t="s">
        <v>100</v>
      </c>
      <c r="AA56" s="211"/>
      <c r="AB56" s="161" t="s">
        <v>100</v>
      </c>
      <c r="AC56" s="211"/>
      <c r="AD56" s="161" t="s">
        <v>100</v>
      </c>
      <c r="AE56" s="211"/>
      <c r="AF56" s="161" t="s">
        <v>100</v>
      </c>
      <c r="AG56" s="211"/>
      <c r="AH56" s="161" t="s">
        <v>100</v>
      </c>
      <c r="AI56" s="211"/>
    </row>
    <row r="57" spans="1:35" s="87" customFormat="1" ht="30.75" thickBot="1" x14ac:dyDescent="0.3">
      <c r="A57" s="607"/>
      <c r="B57" s="79" t="s">
        <v>95</v>
      </c>
      <c r="C57" s="80" t="s">
        <v>104</v>
      </c>
      <c r="D57" s="609"/>
      <c r="E57" s="610"/>
      <c r="F57" s="610"/>
      <c r="G57" s="610"/>
      <c r="H57" s="610"/>
      <c r="I57" s="610"/>
      <c r="J57" s="611"/>
      <c r="K57" s="138">
        <f>+IF(C57="Consultoria (25%)",K56*25%,0)+IF(C57="Obra (30%)",K56*30%,0)+IF(C57="Directo (20%)",K56*20%,0)+IF(C57="No aplica",0,0)+IF(C57="Directo (10%)",K56*10%,0)</f>
        <v>0</v>
      </c>
      <c r="L57" s="175" t="s">
        <v>104</v>
      </c>
      <c r="M57" s="174">
        <f>+IF(L57="Consultoria (25%)",M56*25%,0)+IF(L57="Obra (30%)",M56*30%,0)+IF(L57="Directo (20%)",M56*20%,0)+IF(L57="No aplica",0,0)+IF(L57="Directo (10%)",M56*10%,0)</f>
        <v>0</v>
      </c>
      <c r="N57" s="44" t="s">
        <v>104</v>
      </c>
      <c r="O57" s="174">
        <f>+IF(N57="Consultoria (25%)",O56*25%,0)+IF(N57="Obra (30%)",O56*30%,0)+IF(N57="Directo (20%)",O56*20%,0)+IF(N57="No aplica",0,0)+IF(N57="Directo (10%)",O56*10%,0)</f>
        <v>0</v>
      </c>
      <c r="P57" s="44" t="s">
        <v>104</v>
      </c>
      <c r="Q57" s="174">
        <f>+IF(P57="Consultoria (25%)",Q56*25%,0)+IF(P57="Obra (30%)",Q56*30%,0)+IF(P57="Directo (20%)",Q56*20%,0)+IF(P57="No aplica",0,0)+IF(P57="Directo (10%)",Q56*10%,0)</f>
        <v>0</v>
      </c>
      <c r="R57" s="44" t="s">
        <v>104</v>
      </c>
      <c r="S57" s="174">
        <f>+IF(R57="Consultoria (25%)",S56*25%,0)+IF(R57="Obra (30%)",S56*30%,0)+IF(R57="Directo (20%)",S56*20%,0)+IF(R57="No aplica",0,0)+IF(R57="Directo (10%)",S56*10%,0)</f>
        <v>0</v>
      </c>
      <c r="T57" s="44" t="s">
        <v>104</v>
      </c>
      <c r="U57" s="174">
        <f>+IF(T57="Consultoria (25%)",U56*25%,0)+IF(T57="Obra (30%)",U56*30%,0)+IF(T57="Directo (20%)",U56*20%,0)+IF(T57="No aplica",0,0)+IF(T57="Directo (10%)",U56*10%,0)</f>
        <v>0</v>
      </c>
      <c r="V57" s="44" t="s">
        <v>104</v>
      </c>
      <c r="W57" s="174">
        <f>+IF(V57="Consultoria (25%)",W56*25%,0)+IF(V57="Obra (30%)",W56*30%,0)+IF(V57="Directo (20%)",W56*20%,0)+IF(V57="No aplica",0,0)+IF(V57="Directo (10%)",W56*10%,0)</f>
        <v>0</v>
      </c>
      <c r="X57" s="44" t="s">
        <v>104</v>
      </c>
      <c r="Y57" s="174">
        <f>+IF(X57="Consultoria (25%)",Y56*25%,0)+IF(X57="Obra (30%)",Y56*30%,0)+IF(X57="Directo (20%)",Y56*20%,0)+IF(X57="No aplica",0,0)+IF(X57="Directo (10%)",Y56*10%,0)</f>
        <v>0</v>
      </c>
      <c r="Z57" s="44" t="s">
        <v>104</v>
      </c>
      <c r="AA57" s="174">
        <f>+IF(Z57="Consultoria (25%)",AA56*25%,0)+IF(Z57="Obra (30%)",AA56*30%,0)+IF(Z57="Directo (20%)",AA56*20%,0)+IF(Z57="No aplica",0,0)+IF(Z57="Directo (10%)",AA56*10%,0)</f>
        <v>0</v>
      </c>
      <c r="AB57" s="44" t="s">
        <v>104</v>
      </c>
      <c r="AC57" s="174">
        <f>+IF(AB57="Consultoria (25%)",AC56*25%,0)+IF(AB57="Obra (30%)",AC56*30%,0)+IF(AB57="Directo (20%)",AC56*20%,0)+IF(AB57="No aplica",0,0)+IF(AB57="Directo (10%)",AC56*10%,0)</f>
        <v>0</v>
      </c>
      <c r="AD57" s="44" t="s">
        <v>104</v>
      </c>
      <c r="AE57" s="174">
        <f>+IF(AD57="Consultoria (25%)",AE56*25%,0)+IF(AD57="Obra (30%)",AE56*30%,0)+IF(AD57="Directo (20%)",AE56*20%,0)+IF(AD57="No aplica",0,0)+IF(AD57="Directo (10%)",AE56*10%,0)</f>
        <v>0</v>
      </c>
      <c r="AF57" s="44" t="s">
        <v>104</v>
      </c>
      <c r="AG57" s="174">
        <f>+IF(AF57="Consultoria (25%)",AG56*25%,0)+IF(AF57="Obra (30%)",AG56*30%,0)+IF(AF57="Directo (20%)",AG56*20%,0)+IF(AF57="No aplica",0,0)+IF(AF57="Directo (10%)",AG56*10%,0)</f>
        <v>0</v>
      </c>
      <c r="AH57" s="44" t="s">
        <v>104</v>
      </c>
      <c r="AI57" s="174">
        <f>+IF(AH57="Consultoria (25%)",AI56*25%,0)+IF(AH57="Obra (30%)",AI56*30%,0)+IF(AH57="Directo (20%)",AI56*20%,0)+IF(AH57="No aplica",0,0)+IF(AH57="Directo (10%)",AI56*10%,0)</f>
        <v>0</v>
      </c>
    </row>
    <row r="58" spans="1:35" s="87" customFormat="1" ht="30.75" thickBot="1" x14ac:dyDescent="0.3">
      <c r="A58" s="607"/>
      <c r="B58" s="79" t="s">
        <v>91</v>
      </c>
      <c r="C58" s="80" t="s">
        <v>69</v>
      </c>
      <c r="D58" s="612"/>
      <c r="E58" s="613"/>
      <c r="F58" s="613"/>
      <c r="G58" s="613"/>
      <c r="H58" s="613"/>
      <c r="I58" s="613"/>
      <c r="J58" s="614"/>
      <c r="K58" s="138">
        <f>+IF(C58="si",K56*10%,0)</f>
        <v>0</v>
      </c>
      <c r="L58" s="175" t="s">
        <v>69</v>
      </c>
      <c r="M58" s="174">
        <f>+IF(L58="si",M56*10%,0)</f>
        <v>0</v>
      </c>
      <c r="N58" s="44" t="s">
        <v>69</v>
      </c>
      <c r="O58" s="174">
        <f>+IF(N58="si",O56*10%,0)</f>
        <v>0</v>
      </c>
      <c r="P58" s="44" t="s">
        <v>69</v>
      </c>
      <c r="Q58" s="174">
        <f>+IF(P58="si",Q56*10%,0)</f>
        <v>0</v>
      </c>
      <c r="R58" s="44" t="s">
        <v>69</v>
      </c>
      <c r="S58" s="174">
        <f>+IF(R58="si",S56*10%,0)</f>
        <v>0</v>
      </c>
      <c r="T58" s="44" t="s">
        <v>69</v>
      </c>
      <c r="U58" s="174">
        <f>+IF(T58="si",U56*10%,0)</f>
        <v>0</v>
      </c>
      <c r="V58" s="44" t="s">
        <v>69</v>
      </c>
      <c r="W58" s="174">
        <f>+IF(V58="si",W56*10%,0)</f>
        <v>0</v>
      </c>
      <c r="X58" s="44" t="s">
        <v>69</v>
      </c>
      <c r="Y58" s="174">
        <f>+IF(X58="si",Y56*10%,0)</f>
        <v>0</v>
      </c>
      <c r="Z58" s="44" t="s">
        <v>69</v>
      </c>
      <c r="AA58" s="174">
        <f>+IF(Z58="si",AA56*10%,0)</f>
        <v>0</v>
      </c>
      <c r="AB58" s="44" t="s">
        <v>69</v>
      </c>
      <c r="AC58" s="174">
        <f>+IF(AB58="si",AC56*10%,0)</f>
        <v>0</v>
      </c>
      <c r="AD58" s="44" t="s">
        <v>69</v>
      </c>
      <c r="AE58" s="174">
        <f>+IF(AD58="si",AE56*10%,0)</f>
        <v>0</v>
      </c>
      <c r="AF58" s="44" t="s">
        <v>69</v>
      </c>
      <c r="AG58" s="174">
        <f>+IF(AF58="si",AG56*10%,0)</f>
        <v>0</v>
      </c>
      <c r="AH58" s="44" t="s">
        <v>69</v>
      </c>
      <c r="AI58" s="174">
        <f>+IF(AH58="si",AI56*10%,0)</f>
        <v>0</v>
      </c>
    </row>
    <row r="59" spans="1:35" s="87" customFormat="1" ht="30.75" thickBot="1" x14ac:dyDescent="0.3">
      <c r="A59" s="607"/>
      <c r="B59" s="79" t="s">
        <v>92</v>
      </c>
      <c r="C59" s="80" t="s">
        <v>69</v>
      </c>
      <c r="D59" s="609"/>
      <c r="E59" s="610"/>
      <c r="F59" s="610"/>
      <c r="G59" s="610"/>
      <c r="H59" s="610"/>
      <c r="I59" s="610"/>
      <c r="J59" s="611"/>
      <c r="K59" s="138">
        <f>+IF(C59="si",K56*7%,0)</f>
        <v>0</v>
      </c>
      <c r="L59" s="175" t="s">
        <v>69</v>
      </c>
      <c r="M59" s="174">
        <f>+IF(L59="si",M56*7%,0)</f>
        <v>0</v>
      </c>
      <c r="N59" s="44" t="s">
        <v>69</v>
      </c>
      <c r="O59" s="174">
        <f>+IF(N59="si",O56*7%,0)</f>
        <v>0</v>
      </c>
      <c r="P59" s="44" t="s">
        <v>69</v>
      </c>
      <c r="Q59" s="174">
        <f>+IF(P59="si",Q56*7%,0)</f>
        <v>0</v>
      </c>
      <c r="R59" s="44" t="s">
        <v>69</v>
      </c>
      <c r="S59" s="174">
        <f>+IF(R59="si",S56*7%,0)</f>
        <v>0</v>
      </c>
      <c r="T59" s="44" t="s">
        <v>69</v>
      </c>
      <c r="U59" s="174">
        <f>+IF(T59="si",U56*7%,0)</f>
        <v>0</v>
      </c>
      <c r="V59" s="44" t="s">
        <v>69</v>
      </c>
      <c r="W59" s="174">
        <f>+IF(V59="si",W56*7%,0)</f>
        <v>0</v>
      </c>
      <c r="X59" s="44" t="s">
        <v>69</v>
      </c>
      <c r="Y59" s="174">
        <f>+IF(X59="si",Y56*7%,0)</f>
        <v>0</v>
      </c>
      <c r="Z59" s="44" t="s">
        <v>69</v>
      </c>
      <c r="AA59" s="174">
        <f>+IF(Z59="si",AA56*7%,0)</f>
        <v>0</v>
      </c>
      <c r="AB59" s="44" t="s">
        <v>69</v>
      </c>
      <c r="AC59" s="174">
        <f>+IF(AB59="si",AC56*7%,0)</f>
        <v>0</v>
      </c>
      <c r="AD59" s="44" t="s">
        <v>69</v>
      </c>
      <c r="AE59" s="174">
        <f>+IF(AD59="si",AE56*7%,0)</f>
        <v>0</v>
      </c>
      <c r="AF59" s="44" t="s">
        <v>69</v>
      </c>
      <c r="AG59" s="174">
        <f>+IF(AF59="si",AG56*7%,0)</f>
        <v>0</v>
      </c>
      <c r="AH59" s="44" t="s">
        <v>69</v>
      </c>
      <c r="AI59" s="174">
        <f>+IF(AH59="si",AI56*7%,0)</f>
        <v>0</v>
      </c>
    </row>
    <row r="60" spans="1:35" s="87" customFormat="1" ht="15.75" thickBot="1" x14ac:dyDescent="0.3">
      <c r="A60" s="608"/>
      <c r="B60" s="79" t="s">
        <v>93</v>
      </c>
      <c r="C60" s="80" t="s">
        <v>69</v>
      </c>
      <c r="D60" s="609"/>
      <c r="E60" s="610"/>
      <c r="F60" s="610"/>
      <c r="G60" s="610"/>
      <c r="H60" s="610"/>
      <c r="I60" s="610"/>
      <c r="J60" s="611"/>
      <c r="K60" s="138">
        <f>+IF(C60="si",K56*5%,0)</f>
        <v>0</v>
      </c>
      <c r="L60" s="175" t="s">
        <v>69</v>
      </c>
      <c r="M60" s="174">
        <f>+IF(L60="si",M56*5%,0)</f>
        <v>0</v>
      </c>
      <c r="N60" s="44" t="s">
        <v>69</v>
      </c>
      <c r="O60" s="174">
        <f>+IF(N60="si",O56*5%,0)</f>
        <v>0</v>
      </c>
      <c r="P60" s="44" t="s">
        <v>69</v>
      </c>
      <c r="Q60" s="174">
        <f>+IF(P60="si",Q56*5%,0)</f>
        <v>0</v>
      </c>
      <c r="R60" s="44" t="s">
        <v>69</v>
      </c>
      <c r="S60" s="174">
        <f>+IF(R60="si",S56*5%,0)</f>
        <v>0</v>
      </c>
      <c r="T60" s="44" t="s">
        <v>69</v>
      </c>
      <c r="U60" s="174">
        <f>+IF(T60="si",U56*5%,0)</f>
        <v>0</v>
      </c>
      <c r="V60" s="44" t="s">
        <v>69</v>
      </c>
      <c r="W60" s="174">
        <f>+IF(V60="si",W56*5%,0)</f>
        <v>0</v>
      </c>
      <c r="X60" s="44" t="s">
        <v>69</v>
      </c>
      <c r="Y60" s="174">
        <f>+IF(X60="si",Y56*5%,0)</f>
        <v>0</v>
      </c>
      <c r="Z60" s="44" t="s">
        <v>69</v>
      </c>
      <c r="AA60" s="174">
        <f>+IF(Z60="si",AA56*5%,0)</f>
        <v>0</v>
      </c>
      <c r="AB60" s="44" t="s">
        <v>69</v>
      </c>
      <c r="AC60" s="174">
        <f>+IF(AB60="si",AC56*5%,0)</f>
        <v>0</v>
      </c>
      <c r="AD60" s="44" t="s">
        <v>69</v>
      </c>
      <c r="AE60" s="174">
        <f>+IF(AD60="si",AE56*5%,0)</f>
        <v>0</v>
      </c>
      <c r="AF60" s="44" t="s">
        <v>69</v>
      </c>
      <c r="AG60" s="174">
        <f>+IF(AF60="si",AG56*5%,0)</f>
        <v>0</v>
      </c>
      <c r="AH60" s="44" t="s">
        <v>69</v>
      </c>
      <c r="AI60" s="174">
        <f>+IF(AH60="si",AI56*5%,0)</f>
        <v>0</v>
      </c>
    </row>
    <row r="61" spans="1:35" s="87" customFormat="1" ht="15.75" thickBot="1" x14ac:dyDescent="0.3">
      <c r="A61" s="565" t="s">
        <v>99</v>
      </c>
      <c r="B61" s="566"/>
      <c r="C61" s="566"/>
      <c r="D61" s="566"/>
      <c r="E61" s="566"/>
      <c r="F61" s="566"/>
      <c r="G61" s="566"/>
      <c r="H61" s="566"/>
      <c r="I61" s="566"/>
      <c r="J61" s="580"/>
      <c r="K61" s="377">
        <f>SUM(K56:K60)</f>
        <v>107690943655.08</v>
      </c>
      <c r="L61" s="178"/>
      <c r="M61" s="377">
        <f>SUM(M56:M60)</f>
        <v>0</v>
      </c>
      <c r="N61" s="156"/>
      <c r="O61" s="377">
        <f>SUM(O56:O60)</f>
        <v>0</v>
      </c>
      <c r="P61" s="156"/>
      <c r="Q61" s="377">
        <f>SUM(Q56:Q60)</f>
        <v>0</v>
      </c>
      <c r="R61" s="156"/>
      <c r="S61" s="183">
        <f>SUM(S56:S60)</f>
        <v>0</v>
      </c>
      <c r="T61" s="156"/>
      <c r="U61" s="183">
        <f>SUM(U56:U60)</f>
        <v>0</v>
      </c>
      <c r="V61" s="156"/>
      <c r="W61" s="183">
        <f>SUM(W56:W60)</f>
        <v>0</v>
      </c>
      <c r="X61" s="156"/>
      <c r="Y61" s="183">
        <f>SUM(Y56:Y60)</f>
        <v>0</v>
      </c>
      <c r="Z61" s="156"/>
      <c r="AA61" s="183">
        <f>SUM(AA56:AA60)</f>
        <v>0</v>
      </c>
      <c r="AB61" s="156"/>
      <c r="AC61" s="183">
        <f>SUM(AC56:AC60)</f>
        <v>0</v>
      </c>
      <c r="AD61" s="156"/>
      <c r="AE61" s="183">
        <f>SUM(AE56:AE60)</f>
        <v>0</v>
      </c>
      <c r="AF61" s="156"/>
      <c r="AG61" s="183">
        <f>SUM(AG56:AG60)</f>
        <v>0</v>
      </c>
      <c r="AH61" s="156"/>
      <c r="AI61" s="183">
        <f>SUM(AI56:AI60)</f>
        <v>0</v>
      </c>
    </row>
    <row r="62" spans="1:35" s="46" customFormat="1" ht="15" hidden="1" customHeight="1" x14ac:dyDescent="0.25">
      <c r="A62" s="535" t="s">
        <v>5</v>
      </c>
      <c r="B62" s="535"/>
      <c r="C62" s="535"/>
      <c r="D62" s="535"/>
      <c r="E62" s="535"/>
      <c r="F62" s="535"/>
      <c r="G62" s="535"/>
      <c r="H62" s="535"/>
      <c r="I62" s="535"/>
      <c r="J62" s="535"/>
      <c r="K62" s="153">
        <f>+K54+K61</f>
        <v>109375943655.08</v>
      </c>
      <c r="L62" s="153"/>
      <c r="M62" s="153">
        <f t="shared" ref="M62:AI62" si="0">+M54+M61</f>
        <v>1685000000</v>
      </c>
      <c r="N62" s="153"/>
      <c r="O62" s="153">
        <f t="shared" si="0"/>
        <v>0</v>
      </c>
      <c r="P62" s="153"/>
      <c r="Q62" s="153">
        <f t="shared" si="0"/>
        <v>0</v>
      </c>
      <c r="R62" s="153"/>
      <c r="S62" s="153">
        <f t="shared" si="0"/>
        <v>0</v>
      </c>
      <c r="T62" s="153"/>
      <c r="U62" s="153">
        <f t="shared" si="0"/>
        <v>0</v>
      </c>
      <c r="V62" s="153"/>
      <c r="W62" s="153">
        <f t="shared" si="0"/>
        <v>0</v>
      </c>
      <c r="X62" s="153"/>
      <c r="Y62" s="153">
        <f t="shared" si="0"/>
        <v>0</v>
      </c>
      <c r="Z62" s="153"/>
      <c r="AA62" s="153">
        <f t="shared" si="0"/>
        <v>0</v>
      </c>
      <c r="AB62" s="153"/>
      <c r="AC62" s="153">
        <f t="shared" si="0"/>
        <v>0</v>
      </c>
      <c r="AD62" s="153"/>
      <c r="AE62" s="153">
        <f t="shared" si="0"/>
        <v>0</v>
      </c>
      <c r="AF62" s="153"/>
      <c r="AG62" s="153">
        <f t="shared" si="0"/>
        <v>0</v>
      </c>
      <c r="AH62" s="153"/>
      <c r="AI62" s="153">
        <f t="shared" si="0"/>
        <v>0</v>
      </c>
    </row>
    <row r="63" spans="1:35" s="46" customFormat="1" ht="56.25" customHeight="1" thickBot="1" x14ac:dyDescent="0.3">
      <c r="A63" s="606" t="s">
        <v>182</v>
      </c>
      <c r="B63" s="84"/>
      <c r="C63" s="401" t="s">
        <v>183</v>
      </c>
      <c r="D63" s="85"/>
      <c r="E63" s="29">
        <v>37</v>
      </c>
      <c r="F63" s="401" t="str">
        <f>VLOOKUP(E63,HONORARIOS!A20:G58,2,0)</f>
        <v>PMRRA - PREDIO YERBABUENA</v>
      </c>
      <c r="G63" s="85">
        <v>1</v>
      </c>
      <c r="H63" s="407">
        <f>VLOOKUP(E63,HONORARIOS!A20:G58,5,0)</f>
        <v>3500000000.0009956</v>
      </c>
      <c r="I63" s="407">
        <f>+G63*H63</f>
        <v>3500000000.0009956</v>
      </c>
      <c r="J63" s="29">
        <v>1</v>
      </c>
      <c r="K63" s="374">
        <f>+I63*J63</f>
        <v>3500000000.0009956</v>
      </c>
      <c r="L63" s="177"/>
      <c r="M63" s="210"/>
      <c r="N63" s="139"/>
      <c r="O63" s="210"/>
      <c r="P63" s="139"/>
      <c r="Q63" s="210"/>
      <c r="R63" s="139"/>
      <c r="S63" s="210"/>
      <c r="T63" s="139"/>
      <c r="U63" s="210"/>
      <c r="V63" s="139"/>
      <c r="W63" s="210"/>
      <c r="X63" s="139"/>
      <c r="Y63" s="210"/>
      <c r="Z63" s="139"/>
      <c r="AA63" s="210"/>
      <c r="AB63" s="139"/>
      <c r="AC63" s="210"/>
      <c r="AD63" s="139"/>
      <c r="AE63" s="210"/>
      <c r="AF63" s="139"/>
      <c r="AG63" s="210"/>
      <c r="AH63" s="139"/>
      <c r="AI63" s="210"/>
    </row>
    <row r="64" spans="1:35" s="46" customFormat="1" ht="15.75" customHeight="1" thickBot="1" x14ac:dyDescent="0.3">
      <c r="A64" s="607"/>
      <c r="B64" s="38" t="s">
        <v>70</v>
      </c>
      <c r="C64" s="513"/>
      <c r="D64" s="514"/>
      <c r="E64" s="514"/>
      <c r="F64" s="514"/>
      <c r="G64" s="514"/>
      <c r="H64" s="514"/>
      <c r="I64" s="514"/>
      <c r="J64" s="515"/>
      <c r="K64" s="378">
        <f>SUM(K63:K63)</f>
        <v>3500000000.0009956</v>
      </c>
      <c r="L64" s="173" t="s">
        <v>100</v>
      </c>
      <c r="M64" s="374">
        <f>+K64*16%</f>
        <v>560000000.00015926</v>
      </c>
      <c r="N64" s="161" t="s">
        <v>100</v>
      </c>
      <c r="O64" s="374">
        <f>+($K$64-$M$64)/6</f>
        <v>490000000.00013942</v>
      </c>
      <c r="P64" s="161" t="s">
        <v>100</v>
      </c>
      <c r="Q64" s="374">
        <f>+($K$64-$M$64)/6</f>
        <v>490000000.00013942</v>
      </c>
      <c r="R64" s="161" t="s">
        <v>100</v>
      </c>
      <c r="S64" s="374">
        <f>+($K$64-$M$64)/6</f>
        <v>490000000.00013942</v>
      </c>
      <c r="T64" s="161" t="s">
        <v>100</v>
      </c>
      <c r="U64" s="374">
        <f>+($K$64-$M$64)/6</f>
        <v>490000000.00013942</v>
      </c>
      <c r="V64" s="161" t="s">
        <v>100</v>
      </c>
      <c r="W64" s="374">
        <f>+($K$64-$M$64)/6</f>
        <v>490000000.00013942</v>
      </c>
      <c r="X64" s="161" t="s">
        <v>100</v>
      </c>
      <c r="Y64" s="374">
        <f>+($K$64-$M$64)/6</f>
        <v>490000000.00013942</v>
      </c>
      <c r="Z64" s="161" t="s">
        <v>100</v>
      </c>
      <c r="AA64" s="211"/>
      <c r="AB64" s="161" t="s">
        <v>100</v>
      </c>
      <c r="AC64" s="211"/>
      <c r="AD64" s="161" t="s">
        <v>100</v>
      </c>
      <c r="AE64" s="211"/>
      <c r="AF64" s="161" t="s">
        <v>100</v>
      </c>
      <c r="AG64" s="211"/>
      <c r="AH64" s="161" t="s">
        <v>100</v>
      </c>
      <c r="AI64" s="211"/>
    </row>
    <row r="65" spans="1:35" s="46" customFormat="1" ht="15" customHeight="1" thickBot="1" x14ac:dyDescent="0.3">
      <c r="A65" s="607"/>
      <c r="B65" s="79" t="s">
        <v>95</v>
      </c>
      <c r="C65" s="80" t="s">
        <v>104</v>
      </c>
      <c r="D65" s="609"/>
      <c r="E65" s="610"/>
      <c r="F65" s="610"/>
      <c r="G65" s="610"/>
      <c r="H65" s="610"/>
      <c r="I65" s="610"/>
      <c r="J65" s="611"/>
      <c r="K65" s="138">
        <f>+IF(C65="Consultoria (25%)",K64*25%,0)+IF(C65="Obra (30%)",K64*30%,0)+IF(C65="Directo (20%)",K64*20%,0)+IF(C65="No aplica",0,0)+IF(C65="Directo (10%)",K64*10%,0)</f>
        <v>0</v>
      </c>
      <c r="L65" s="175" t="s">
        <v>104</v>
      </c>
      <c r="M65" s="174">
        <f>+IF(L65="Consultoria (25%)",M64*25%,0)+IF(L65="Obra (30%)",M64*30%,0)+IF(L65="Directo (20%)",M64*20%,0)+IF(L65="No aplica",0,0)+IF(L65="Directo (10%)",M64*10%,0)</f>
        <v>0</v>
      </c>
      <c r="N65" s="44" t="s">
        <v>104</v>
      </c>
      <c r="O65" s="174">
        <f>+IF(N65="Consultoria (25%)",O64*25%,0)+IF(N65="Obra (30%)",O64*30%,0)+IF(N65="Directo (20%)",O64*20%,0)+IF(N65="No aplica",0,0)+IF(N65="Directo (10%)",O64*10%,0)</f>
        <v>0</v>
      </c>
      <c r="P65" s="44" t="s">
        <v>104</v>
      </c>
      <c r="Q65" s="174">
        <f>+IF(P65="Consultoria (25%)",Q64*25%,0)+IF(P65="Obra (30%)",Q64*30%,0)+IF(P65="Directo (20%)",Q64*20%,0)+IF(P65="No aplica",0,0)+IF(P65="Directo (10%)",Q64*10%,0)</f>
        <v>0</v>
      </c>
      <c r="R65" s="44" t="s">
        <v>104</v>
      </c>
      <c r="S65" s="174">
        <f>+IF(R65="Consultoria (25%)",S64*25%,0)+IF(R65="Obra (30%)",S64*30%,0)+IF(R65="Directo (20%)",S64*20%,0)+IF(R65="No aplica",0,0)+IF(R65="Directo (10%)",S64*10%,0)</f>
        <v>0</v>
      </c>
      <c r="T65" s="44" t="s">
        <v>104</v>
      </c>
      <c r="U65" s="174">
        <f>+IF(T65="Consultoria (25%)",U64*25%,0)+IF(T65="Obra (30%)",U64*30%,0)+IF(T65="Directo (20%)",U64*20%,0)+IF(T65="No aplica",0,0)+IF(T65="Directo (10%)",U64*10%,0)</f>
        <v>0</v>
      </c>
      <c r="V65" s="44" t="s">
        <v>104</v>
      </c>
      <c r="W65" s="174">
        <f>+IF(V65="Consultoria (25%)",W64*25%,0)+IF(V65="Obra (30%)",W64*30%,0)+IF(V65="Directo (20%)",W64*20%,0)+IF(V65="No aplica",0,0)+IF(V65="Directo (10%)",W64*10%,0)</f>
        <v>0</v>
      </c>
      <c r="X65" s="44" t="s">
        <v>104</v>
      </c>
      <c r="Y65" s="174">
        <f>+IF(X65="Consultoria (25%)",Y64*25%,0)+IF(X65="Obra (30%)",Y64*30%,0)+IF(X65="Directo (20%)",Y64*20%,0)+IF(X65="No aplica",0,0)+IF(X65="Directo (10%)",Y64*10%,0)</f>
        <v>0</v>
      </c>
      <c r="Z65" s="44" t="s">
        <v>104</v>
      </c>
      <c r="AA65" s="174">
        <f>+IF(Z65="Consultoria (25%)",AA64*25%,0)+IF(Z65="Obra (30%)",AA64*30%,0)+IF(Z65="Directo (20%)",AA64*20%,0)+IF(Z65="No aplica",0,0)+IF(Z65="Directo (10%)",AA64*10%,0)</f>
        <v>0</v>
      </c>
      <c r="AB65" s="44" t="s">
        <v>104</v>
      </c>
      <c r="AC65" s="174">
        <f>+IF(AB65="Consultoria (25%)",AC64*25%,0)+IF(AB65="Obra (30%)",AC64*30%,0)+IF(AB65="Directo (20%)",AC64*20%,0)+IF(AB65="No aplica",0,0)+IF(AB65="Directo (10%)",AC64*10%,0)</f>
        <v>0</v>
      </c>
      <c r="AD65" s="44" t="s">
        <v>104</v>
      </c>
      <c r="AE65" s="174">
        <f>+IF(AD65="Consultoria (25%)",AE64*25%,0)+IF(AD65="Obra (30%)",AE64*30%,0)+IF(AD65="Directo (20%)",AE64*20%,0)+IF(AD65="No aplica",0,0)+IF(AD65="Directo (10%)",AE64*10%,0)</f>
        <v>0</v>
      </c>
      <c r="AF65" s="44" t="s">
        <v>104</v>
      </c>
      <c r="AG65" s="174">
        <f>+IF(AF65="Consultoria (25%)",AG64*25%,0)+IF(AF65="Obra (30%)",AG64*30%,0)+IF(AF65="Directo (20%)",AG64*20%,0)+IF(AF65="No aplica",0,0)+IF(AF65="Directo (10%)",AG64*10%,0)</f>
        <v>0</v>
      </c>
      <c r="AH65" s="44" t="s">
        <v>104</v>
      </c>
      <c r="AI65" s="174">
        <f>+IF(AH65="Consultoria (25%)",AI64*25%,0)+IF(AH65="Obra (30%)",AI64*30%,0)+IF(AH65="Directo (20%)",AI64*20%,0)+IF(AH65="No aplica",0,0)+IF(AH65="Directo (10%)",AI64*10%,0)</f>
        <v>0</v>
      </c>
    </row>
    <row r="66" spans="1:35" s="46" customFormat="1" ht="34.5" customHeight="1" thickBot="1" x14ac:dyDescent="0.3">
      <c r="A66" s="607"/>
      <c r="B66" s="79" t="s">
        <v>123</v>
      </c>
      <c r="C66" s="80" t="s">
        <v>94</v>
      </c>
      <c r="D66" s="612"/>
      <c r="E66" s="613"/>
      <c r="F66" s="613"/>
      <c r="G66" s="613"/>
      <c r="H66" s="613"/>
      <c r="I66" s="613"/>
      <c r="J66" s="614"/>
      <c r="K66" s="374">
        <f>+IF(C66="si",K64*7%,0)</f>
        <v>245000000.00006971</v>
      </c>
      <c r="L66" s="175" t="s">
        <v>94</v>
      </c>
      <c r="M66" s="374">
        <f>+IF(L66="si",M64*7%,0)</f>
        <v>39200000.000011154</v>
      </c>
      <c r="N66" s="44" t="s">
        <v>94</v>
      </c>
      <c r="O66" s="374">
        <f>+IF(N66="si",O64*7%,0)</f>
        <v>34300000.00000976</v>
      </c>
      <c r="P66" s="44" t="s">
        <v>94</v>
      </c>
      <c r="Q66" s="374">
        <f>+IF(P66="si",Q64*7%,0)</f>
        <v>34300000.00000976</v>
      </c>
      <c r="R66" s="44" t="s">
        <v>94</v>
      </c>
      <c r="S66" s="374">
        <f>+IF(R66="si",S64*7%,0)</f>
        <v>34300000.00000976</v>
      </c>
      <c r="T66" s="44" t="s">
        <v>94</v>
      </c>
      <c r="U66" s="374">
        <f>+IF(T66="si",U64*7%,0)</f>
        <v>34300000.00000976</v>
      </c>
      <c r="V66" s="44" t="s">
        <v>94</v>
      </c>
      <c r="W66" s="374">
        <f>+IF(V66="si",W64*7%,0)</f>
        <v>34300000.00000976</v>
      </c>
      <c r="X66" s="44" t="s">
        <v>94</v>
      </c>
      <c r="Y66" s="374">
        <f>+IF(X66="si",Y64*7%,0)</f>
        <v>34300000.00000976</v>
      </c>
      <c r="Z66" s="44" t="s">
        <v>69</v>
      </c>
      <c r="AA66" s="174">
        <f>+IF(Z66="si",AA64*10%,0)</f>
        <v>0</v>
      </c>
      <c r="AB66" s="44" t="s">
        <v>69</v>
      </c>
      <c r="AC66" s="174">
        <f>+IF(AB66="si",AC64*10%,0)</f>
        <v>0</v>
      </c>
      <c r="AD66" s="44" t="s">
        <v>69</v>
      </c>
      <c r="AE66" s="174">
        <f>+IF(AD66="si",AE64*10%,0)</f>
        <v>0</v>
      </c>
      <c r="AF66" s="44" t="s">
        <v>69</v>
      </c>
      <c r="AG66" s="174">
        <f>+IF(AF66="si",AG64*10%,0)</f>
        <v>0</v>
      </c>
      <c r="AH66" s="44" t="s">
        <v>69</v>
      </c>
      <c r="AI66" s="174">
        <f>+IF(AH66="si",AI64*10%,0)</f>
        <v>0</v>
      </c>
    </row>
    <row r="67" spans="1:35" s="46" customFormat="1" ht="15" customHeight="1" thickBot="1" x14ac:dyDescent="0.3">
      <c r="A67" s="607"/>
      <c r="B67" s="79" t="s">
        <v>92</v>
      </c>
      <c r="C67" s="80" t="s">
        <v>69</v>
      </c>
      <c r="D67" s="609"/>
      <c r="E67" s="610"/>
      <c r="F67" s="610"/>
      <c r="G67" s="610"/>
      <c r="H67" s="610"/>
      <c r="I67" s="610"/>
      <c r="J67" s="611"/>
      <c r="K67" s="138">
        <f>+IF(C67="si",K64*7%,0)</f>
        <v>0</v>
      </c>
      <c r="L67" s="175" t="s">
        <v>69</v>
      </c>
      <c r="M67" s="174">
        <f>+IF(L67="si",M64*7%,0)</f>
        <v>0</v>
      </c>
      <c r="N67" s="44" t="s">
        <v>69</v>
      </c>
      <c r="O67" s="174">
        <f>+IF(N67="si",O64*7%,0)</f>
        <v>0</v>
      </c>
      <c r="P67" s="44" t="s">
        <v>69</v>
      </c>
      <c r="Q67" s="174">
        <f>+IF(P67="si",Q64*7%,0)</f>
        <v>0</v>
      </c>
      <c r="R67" s="44" t="s">
        <v>69</v>
      </c>
      <c r="S67" s="174">
        <f>+IF(R67="si",S64*7%,0)</f>
        <v>0</v>
      </c>
      <c r="T67" s="44" t="s">
        <v>69</v>
      </c>
      <c r="U67" s="174">
        <f>+IF(T67="si",U64*7%,0)</f>
        <v>0</v>
      </c>
      <c r="V67" s="44" t="s">
        <v>69</v>
      </c>
      <c r="W67" s="174">
        <f>+IF(V67="si",W64*7%,0)</f>
        <v>0</v>
      </c>
      <c r="X67" s="44" t="s">
        <v>69</v>
      </c>
      <c r="Y67" s="174">
        <f>+IF(X67="si",Y64*7%,0)</f>
        <v>0</v>
      </c>
      <c r="Z67" s="44" t="s">
        <v>69</v>
      </c>
      <c r="AA67" s="174">
        <f>+IF(Z67="si",AA64*7%,0)</f>
        <v>0</v>
      </c>
      <c r="AB67" s="44" t="s">
        <v>69</v>
      </c>
      <c r="AC67" s="174">
        <f>+IF(AB67="si",AC64*7%,0)</f>
        <v>0</v>
      </c>
      <c r="AD67" s="44" t="s">
        <v>69</v>
      </c>
      <c r="AE67" s="174">
        <f>+IF(AD67="si",AE64*7%,0)</f>
        <v>0</v>
      </c>
      <c r="AF67" s="44" t="s">
        <v>69</v>
      </c>
      <c r="AG67" s="174">
        <f>+IF(AF67="si",AG64*7%,0)</f>
        <v>0</v>
      </c>
      <c r="AH67" s="44" t="s">
        <v>69</v>
      </c>
      <c r="AI67" s="174">
        <f>+IF(AH67="si",AI64*7%,0)</f>
        <v>0</v>
      </c>
    </row>
    <row r="68" spans="1:35" s="46" customFormat="1" ht="15" customHeight="1" thickBot="1" x14ac:dyDescent="0.3">
      <c r="A68" s="608"/>
      <c r="B68" s="79" t="s">
        <v>93</v>
      </c>
      <c r="C68" s="80" t="s">
        <v>69</v>
      </c>
      <c r="D68" s="609"/>
      <c r="E68" s="610"/>
      <c r="F68" s="610"/>
      <c r="G68" s="610"/>
      <c r="H68" s="610"/>
      <c r="I68" s="610"/>
      <c r="J68" s="611"/>
      <c r="K68" s="138">
        <f>+IF(C68="si",K64*5%,0)</f>
        <v>0</v>
      </c>
      <c r="L68" s="175" t="s">
        <v>69</v>
      </c>
      <c r="M68" s="174">
        <f>+IF(L68="si",M64*5%,0)</f>
        <v>0</v>
      </c>
      <c r="N68" s="44" t="s">
        <v>69</v>
      </c>
      <c r="O68" s="174">
        <f>+IF(N68="si",O64*5%,0)</f>
        <v>0</v>
      </c>
      <c r="P68" s="44" t="s">
        <v>69</v>
      </c>
      <c r="Q68" s="174">
        <f>+IF(P68="si",Q64*5%,0)</f>
        <v>0</v>
      </c>
      <c r="R68" s="44" t="s">
        <v>69</v>
      </c>
      <c r="S68" s="174">
        <f>+IF(R68="si",S64*5%,0)</f>
        <v>0</v>
      </c>
      <c r="T68" s="44" t="s">
        <v>69</v>
      </c>
      <c r="U68" s="174">
        <f>+IF(T68="si",U64*5%,0)</f>
        <v>0</v>
      </c>
      <c r="V68" s="44" t="s">
        <v>69</v>
      </c>
      <c r="W68" s="174">
        <f>+IF(V68="si",W64*5%,0)</f>
        <v>0</v>
      </c>
      <c r="X68" s="44" t="s">
        <v>69</v>
      </c>
      <c r="Y68" s="174">
        <f>+IF(X68="si",Y64*5%,0)</f>
        <v>0</v>
      </c>
      <c r="Z68" s="44" t="s">
        <v>69</v>
      </c>
      <c r="AA68" s="174">
        <f>+IF(Z68="si",AA64*5%,0)</f>
        <v>0</v>
      </c>
      <c r="AB68" s="44" t="s">
        <v>69</v>
      </c>
      <c r="AC68" s="174">
        <f>+IF(AB68="si",AC64*5%,0)</f>
        <v>0</v>
      </c>
      <c r="AD68" s="44" t="s">
        <v>69</v>
      </c>
      <c r="AE68" s="174">
        <f>+IF(AD68="si",AE64*5%,0)</f>
        <v>0</v>
      </c>
      <c r="AF68" s="44" t="s">
        <v>69</v>
      </c>
      <c r="AG68" s="174">
        <f>+IF(AF68="si",AG64*5%,0)</f>
        <v>0</v>
      </c>
      <c r="AH68" s="44" t="s">
        <v>69</v>
      </c>
      <c r="AI68" s="174">
        <f>+IF(AH68="si",AI64*5%,0)</f>
        <v>0</v>
      </c>
    </row>
    <row r="69" spans="1:35" s="87" customFormat="1" ht="15.75" thickBot="1" x14ac:dyDescent="0.3">
      <c r="A69" s="565" t="s">
        <v>99</v>
      </c>
      <c r="B69" s="566"/>
      <c r="C69" s="566"/>
      <c r="D69" s="566"/>
      <c r="E69" s="566"/>
      <c r="F69" s="566"/>
      <c r="G69" s="566"/>
      <c r="H69" s="566"/>
      <c r="I69" s="566"/>
      <c r="J69" s="580"/>
      <c r="K69" s="382">
        <f>SUM(K64:K68)</f>
        <v>3745000000.0010653</v>
      </c>
      <c r="L69" s="178"/>
      <c r="M69" s="382">
        <f>SUM(M64:M68)</f>
        <v>599200000.00017047</v>
      </c>
      <c r="N69" s="156"/>
      <c r="O69" s="382">
        <f>SUM(O64:O68)</f>
        <v>524300000.00014919</v>
      </c>
      <c r="P69" s="156"/>
      <c r="Q69" s="382">
        <f>SUM(Q64:Q68)</f>
        <v>524300000.00014919</v>
      </c>
      <c r="R69" s="156"/>
      <c r="S69" s="382">
        <f>SUM(S64:S68)</f>
        <v>524300000.00014919</v>
      </c>
      <c r="T69" s="156"/>
      <c r="U69" s="382">
        <f>SUM(U64:U68)</f>
        <v>524300000.00014919</v>
      </c>
      <c r="V69" s="156"/>
      <c r="W69" s="382">
        <f>SUM(W64:W68)</f>
        <v>524300000.00014919</v>
      </c>
      <c r="X69" s="156"/>
      <c r="Y69" s="382">
        <f>SUM(Y64:Y68)</f>
        <v>524300000.00014919</v>
      </c>
      <c r="Z69" s="156"/>
      <c r="AA69" s="183">
        <f>SUM(AA64:AA68)</f>
        <v>0</v>
      </c>
      <c r="AB69" s="156"/>
      <c r="AC69" s="183">
        <f>SUM(AC64:AC68)</f>
        <v>0</v>
      </c>
      <c r="AD69" s="156"/>
      <c r="AE69" s="183">
        <f>SUM(AE64:AE68)</f>
        <v>0</v>
      </c>
      <c r="AF69" s="156"/>
      <c r="AG69" s="183">
        <f>SUM(AG64:AG68)</f>
        <v>0</v>
      </c>
      <c r="AH69" s="156"/>
      <c r="AI69" s="183">
        <f>SUM(AI64:AI68)</f>
        <v>0</v>
      </c>
    </row>
    <row r="70" spans="1:35" s="48" customFormat="1" ht="15.75" thickBot="1" x14ac:dyDescent="0.3">
      <c r="A70" s="642" t="s">
        <v>71</v>
      </c>
      <c r="B70" s="642"/>
      <c r="C70" s="642"/>
      <c r="D70" s="642"/>
      <c r="E70" s="642"/>
      <c r="F70" s="642"/>
      <c r="G70" s="642"/>
      <c r="H70" s="642"/>
      <c r="I70" s="642"/>
      <c r="J70" s="642"/>
      <c r="K70" s="384">
        <f>+K19+K26+K33+K41+K54+K61+K69+K10</f>
        <v>240531030395.16107</v>
      </c>
      <c r="L70" s="384"/>
      <c r="M70" s="384">
        <f t="shared" ref="M70" si="1">+M19+M26+M33+M41+M54+M61+M69+M10</f>
        <v>123956346048.61293</v>
      </c>
      <c r="N70" s="384"/>
      <c r="O70" s="384">
        <f t="shared" ref="O70" si="2">+O19+O26+O33+O41+O54+O61+O69+O10</f>
        <v>121162188593.23155</v>
      </c>
      <c r="P70" s="365"/>
      <c r="Q70" s="384">
        <f t="shared" ref="Q70:AI70" si="3">+Q19+Q26+Q33+Q41+Q54+Q61+Q69</f>
        <v>6468776716.6619854</v>
      </c>
      <c r="R70" s="365">
        <f t="shared" si="3"/>
        <v>0</v>
      </c>
      <c r="S70" s="384">
        <f t="shared" si="3"/>
        <v>6732147186.4653568</v>
      </c>
      <c r="T70" s="365">
        <f t="shared" si="3"/>
        <v>0</v>
      </c>
      <c r="U70" s="384">
        <f t="shared" si="3"/>
        <v>7006292562.9984989</v>
      </c>
      <c r="V70" s="365">
        <f t="shared" si="3"/>
        <v>0</v>
      </c>
      <c r="W70" s="384">
        <f t="shared" si="3"/>
        <v>7290095656.5518436</v>
      </c>
      <c r="X70" s="365">
        <f t="shared" si="3"/>
        <v>0</v>
      </c>
      <c r="Y70" s="384">
        <f t="shared" si="3"/>
        <v>7676387721.933321</v>
      </c>
      <c r="Z70" s="384">
        <f t="shared" si="3"/>
        <v>0</v>
      </c>
      <c r="AA70" s="384">
        <f t="shared" si="3"/>
        <v>7562859428.2926311</v>
      </c>
      <c r="AB70" s="384">
        <f t="shared" si="3"/>
        <v>0</v>
      </c>
      <c r="AC70" s="384">
        <f t="shared" si="3"/>
        <v>8000446959.6559925</v>
      </c>
      <c r="AD70" s="384">
        <f t="shared" si="3"/>
        <v>0</v>
      </c>
      <c r="AE70" s="384">
        <f t="shared" si="3"/>
        <v>8598901729.9077816</v>
      </c>
      <c r="AF70" s="365">
        <f t="shared" si="3"/>
        <v>0</v>
      </c>
      <c r="AG70" s="384">
        <f t="shared" si="3"/>
        <v>7777577569.6393375</v>
      </c>
      <c r="AH70" s="365">
        <f t="shared" si="3"/>
        <v>0</v>
      </c>
      <c r="AI70" s="384">
        <f t="shared" si="3"/>
        <v>8455052161.5091457</v>
      </c>
    </row>
    <row r="71" spans="1:35" s="46" customFormat="1" x14ac:dyDescent="0.25"/>
    <row r="72" spans="1:35" s="46" customFormat="1" x14ac:dyDescent="0.25">
      <c r="M72" s="98"/>
    </row>
    <row r="73" spans="1:35" s="46" customFormat="1" x14ac:dyDescent="0.25"/>
    <row r="74" spans="1:35" s="46" customFormat="1" x14ac:dyDescent="0.25"/>
    <row r="75" spans="1:35" s="46" customFormat="1" x14ac:dyDescent="0.25"/>
    <row r="76" spans="1:35" s="46" customFormat="1" x14ac:dyDescent="0.25"/>
    <row r="77" spans="1:35" s="46" customFormat="1" x14ac:dyDescent="0.25"/>
    <row r="78" spans="1:35" s="46" customFormat="1" x14ac:dyDescent="0.25"/>
    <row r="79" spans="1:35" s="46" customFormat="1" x14ac:dyDescent="0.25"/>
    <row r="80" spans="1:35"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row r="100" s="46" customFormat="1" x14ac:dyDescent="0.25"/>
    <row r="101" s="46" customFormat="1" x14ac:dyDescent="0.25"/>
    <row r="102" s="46" customFormat="1" x14ac:dyDescent="0.25"/>
    <row r="103" s="46" customFormat="1" x14ac:dyDescent="0.25"/>
    <row r="104" s="46" customFormat="1" x14ac:dyDescent="0.25"/>
    <row r="105" s="46" customFormat="1" x14ac:dyDescent="0.25"/>
    <row r="106" s="46" customFormat="1" x14ac:dyDescent="0.25"/>
    <row r="107" s="46" customFormat="1" x14ac:dyDescent="0.25"/>
    <row r="108" s="46" customFormat="1" x14ac:dyDescent="0.25"/>
    <row r="109" s="46" customFormat="1" x14ac:dyDescent="0.25"/>
    <row r="110" s="46" customFormat="1" x14ac:dyDescent="0.25"/>
    <row r="111" s="46" customFormat="1" x14ac:dyDescent="0.25"/>
    <row r="112"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row r="132" s="46" customFormat="1" x14ac:dyDescent="0.25"/>
    <row r="133" s="46" customFormat="1" x14ac:dyDescent="0.25"/>
    <row r="134" s="46" customFormat="1" x14ac:dyDescent="0.25"/>
    <row r="135" s="46" customFormat="1" x14ac:dyDescent="0.25"/>
    <row r="136" s="46" customFormat="1" x14ac:dyDescent="0.25"/>
    <row r="137" s="46" customFormat="1" x14ac:dyDescent="0.25"/>
    <row r="138" s="46" customFormat="1" x14ac:dyDescent="0.25"/>
    <row r="139" s="46" customFormat="1" x14ac:dyDescent="0.25"/>
    <row r="140" s="46" customFormat="1" x14ac:dyDescent="0.25"/>
    <row r="141" s="46" customFormat="1" x14ac:dyDescent="0.25"/>
    <row r="142" s="46" customFormat="1" x14ac:dyDescent="0.25"/>
    <row r="143" s="46" customFormat="1" x14ac:dyDescent="0.25"/>
    <row r="144" s="46" customFormat="1" x14ac:dyDescent="0.25"/>
    <row r="145" s="46" customFormat="1" x14ac:dyDescent="0.25"/>
    <row r="146" s="46" customFormat="1" x14ac:dyDescent="0.25"/>
    <row r="147" s="46" customFormat="1" x14ac:dyDescent="0.25"/>
    <row r="148" s="46" customFormat="1" x14ac:dyDescent="0.25"/>
    <row r="149" s="46" customFormat="1" x14ac:dyDescent="0.25"/>
    <row r="150" s="46" customFormat="1" x14ac:dyDescent="0.25"/>
    <row r="151" s="46" customFormat="1" x14ac:dyDescent="0.25"/>
    <row r="152" s="46" customFormat="1" x14ac:dyDescent="0.25"/>
    <row r="153" s="46" customFormat="1" x14ac:dyDescent="0.25"/>
    <row r="154" s="46" customFormat="1" x14ac:dyDescent="0.25"/>
    <row r="155" s="46" customFormat="1" x14ac:dyDescent="0.25"/>
    <row r="156" s="46" customFormat="1" x14ac:dyDescent="0.25"/>
    <row r="157" s="46" customFormat="1" x14ac:dyDescent="0.25"/>
    <row r="158" s="46" customFormat="1" x14ac:dyDescent="0.25"/>
    <row r="159" s="46" customFormat="1" x14ac:dyDescent="0.25"/>
    <row r="160" s="46" customFormat="1" x14ac:dyDescent="0.25"/>
    <row r="161" s="46" customFormat="1" x14ac:dyDescent="0.25"/>
    <row r="162" s="46" customFormat="1" x14ac:dyDescent="0.25"/>
    <row r="163" s="46" customFormat="1" x14ac:dyDescent="0.25"/>
    <row r="164" s="46" customFormat="1" x14ac:dyDescent="0.25"/>
    <row r="165" s="46" customFormat="1" x14ac:dyDescent="0.25"/>
    <row r="166" s="46" customFormat="1" x14ac:dyDescent="0.25"/>
    <row r="167" s="46" customFormat="1" x14ac:dyDescent="0.25"/>
    <row r="168" s="46" customFormat="1" x14ac:dyDescent="0.25"/>
    <row r="169" s="46" customFormat="1" x14ac:dyDescent="0.25"/>
    <row r="170" s="46" customFormat="1" x14ac:dyDescent="0.25"/>
    <row r="171" s="46" customFormat="1" x14ac:dyDescent="0.25"/>
    <row r="172" s="46" customFormat="1" x14ac:dyDescent="0.25"/>
    <row r="173" s="46" customFormat="1" x14ac:dyDescent="0.25"/>
    <row r="174" s="46" customFormat="1" x14ac:dyDescent="0.25"/>
    <row r="175" s="46" customFormat="1" x14ac:dyDescent="0.25"/>
    <row r="176" s="46" customFormat="1" x14ac:dyDescent="0.25"/>
    <row r="177" s="46" customFormat="1" x14ac:dyDescent="0.25"/>
    <row r="178" s="46" customFormat="1" x14ac:dyDescent="0.25"/>
    <row r="179" s="46" customFormat="1" x14ac:dyDescent="0.25"/>
    <row r="180" s="46" customFormat="1" x14ac:dyDescent="0.25"/>
    <row r="181" s="46" customFormat="1" x14ac:dyDescent="0.25"/>
    <row r="182" s="46" customFormat="1" x14ac:dyDescent="0.25"/>
    <row r="183" s="46" customFormat="1" x14ac:dyDescent="0.25"/>
    <row r="184" s="46" customFormat="1" x14ac:dyDescent="0.25"/>
    <row r="185" s="46" customFormat="1" x14ac:dyDescent="0.25"/>
    <row r="186" s="46" customFormat="1" x14ac:dyDescent="0.25"/>
    <row r="187" s="46" customFormat="1" x14ac:dyDescent="0.25"/>
    <row r="188" s="46" customFormat="1" x14ac:dyDescent="0.25"/>
    <row r="189" s="46" customFormat="1" x14ac:dyDescent="0.25"/>
    <row r="190" s="46" customFormat="1" x14ac:dyDescent="0.25"/>
    <row r="191" s="46" customFormat="1" x14ac:dyDescent="0.25"/>
    <row r="192" s="46" customFormat="1" x14ac:dyDescent="0.25"/>
    <row r="193" s="46" customFormat="1" x14ac:dyDescent="0.25"/>
    <row r="194" s="46" customFormat="1" x14ac:dyDescent="0.25"/>
    <row r="195" s="46" customFormat="1" x14ac:dyDescent="0.25"/>
    <row r="196" s="46" customFormat="1" x14ac:dyDescent="0.25"/>
    <row r="197" s="46" customFormat="1" x14ac:dyDescent="0.25"/>
    <row r="198" s="46" customFormat="1" x14ac:dyDescent="0.25"/>
    <row r="199" s="46" customFormat="1" x14ac:dyDescent="0.25"/>
    <row r="200" s="46" customFormat="1" x14ac:dyDescent="0.25"/>
    <row r="201" s="46" customFormat="1" x14ac:dyDescent="0.25"/>
    <row r="202" s="46" customFormat="1" x14ac:dyDescent="0.25"/>
    <row r="203" s="46" customFormat="1" x14ac:dyDescent="0.25"/>
    <row r="204" s="46" customFormat="1" x14ac:dyDescent="0.25"/>
    <row r="205" s="46" customFormat="1" x14ac:dyDescent="0.25"/>
    <row r="206" s="46" customFormat="1" x14ac:dyDescent="0.25"/>
    <row r="207" s="46" customFormat="1" x14ac:dyDescent="0.25"/>
    <row r="208" s="46" customFormat="1" x14ac:dyDescent="0.25"/>
    <row r="209" s="46" customFormat="1" x14ac:dyDescent="0.25"/>
    <row r="210" s="46" customFormat="1" x14ac:dyDescent="0.25"/>
    <row r="211" s="46" customFormat="1" x14ac:dyDescent="0.25"/>
    <row r="212" s="46" customFormat="1" x14ac:dyDescent="0.25"/>
    <row r="213" s="46" customFormat="1" x14ac:dyDescent="0.25"/>
    <row r="214" s="46" customFormat="1" x14ac:dyDescent="0.25"/>
    <row r="215" s="46" customFormat="1" x14ac:dyDescent="0.25"/>
    <row r="216" s="46" customFormat="1" x14ac:dyDescent="0.25"/>
    <row r="217" s="46" customFormat="1" x14ac:dyDescent="0.25"/>
    <row r="218" s="46" customFormat="1" x14ac:dyDescent="0.25"/>
    <row r="219" s="46" customFormat="1" x14ac:dyDescent="0.25"/>
    <row r="220" s="46" customFormat="1" x14ac:dyDescent="0.25"/>
    <row r="221" s="46" customFormat="1" x14ac:dyDescent="0.25"/>
    <row r="222" s="46" customFormat="1" x14ac:dyDescent="0.25"/>
    <row r="223" s="46" customFormat="1" x14ac:dyDescent="0.25"/>
    <row r="224" s="46" customFormat="1" x14ac:dyDescent="0.25"/>
    <row r="225" s="46" customFormat="1" x14ac:dyDescent="0.25"/>
    <row r="226" s="46" customFormat="1" x14ac:dyDescent="0.25"/>
    <row r="227" s="46" customFormat="1" x14ac:dyDescent="0.25"/>
    <row r="228" s="46" customFormat="1" x14ac:dyDescent="0.25"/>
    <row r="229" s="46" customFormat="1" x14ac:dyDescent="0.25"/>
    <row r="230" s="46" customFormat="1" x14ac:dyDescent="0.25"/>
    <row r="231" s="46" customFormat="1" x14ac:dyDescent="0.25"/>
    <row r="232" s="46" customFormat="1" x14ac:dyDescent="0.25"/>
    <row r="233" s="46" customFormat="1" x14ac:dyDescent="0.25"/>
    <row r="234" s="46" customFormat="1" x14ac:dyDescent="0.25"/>
    <row r="235" s="46" customFormat="1" x14ac:dyDescent="0.25"/>
    <row r="236" s="46" customFormat="1" x14ac:dyDescent="0.25"/>
    <row r="237" s="46" customFormat="1" x14ac:dyDescent="0.25"/>
    <row r="238" s="46" customFormat="1" x14ac:dyDescent="0.25"/>
    <row r="239" s="46" customFormat="1" x14ac:dyDescent="0.25"/>
    <row r="240" s="46" customFormat="1" x14ac:dyDescent="0.25"/>
    <row r="241" s="46" customFormat="1" x14ac:dyDescent="0.25"/>
    <row r="242" s="46" customFormat="1" x14ac:dyDescent="0.25"/>
    <row r="243" s="46" customFormat="1" x14ac:dyDescent="0.25"/>
    <row r="244" s="46" customFormat="1" x14ac:dyDescent="0.25"/>
    <row r="245" s="46" customFormat="1" x14ac:dyDescent="0.25"/>
    <row r="246" s="46" customFormat="1" x14ac:dyDescent="0.25"/>
    <row r="247" s="46" customFormat="1" x14ac:dyDescent="0.25"/>
    <row r="248" s="46" customFormat="1" x14ac:dyDescent="0.25"/>
    <row r="249" s="46" customFormat="1" x14ac:dyDescent="0.25"/>
    <row r="250" s="46" customFormat="1" x14ac:dyDescent="0.25"/>
    <row r="251" s="46" customFormat="1" x14ac:dyDescent="0.25"/>
    <row r="252" s="46" customFormat="1" x14ac:dyDescent="0.25"/>
    <row r="253" s="46" customFormat="1" x14ac:dyDescent="0.25"/>
    <row r="254" s="46" customFormat="1" x14ac:dyDescent="0.25"/>
    <row r="255" s="46" customFormat="1" x14ac:dyDescent="0.25"/>
    <row r="256" s="46" customFormat="1" x14ac:dyDescent="0.25"/>
    <row r="257" s="46" customFormat="1" x14ac:dyDescent="0.25"/>
    <row r="258" s="46" customFormat="1" x14ac:dyDescent="0.25"/>
    <row r="259" s="46" customFormat="1" x14ac:dyDescent="0.25"/>
    <row r="260" s="46" customFormat="1" x14ac:dyDescent="0.25"/>
    <row r="261" s="46" customFormat="1" x14ac:dyDescent="0.25"/>
    <row r="262" s="46" customFormat="1" x14ac:dyDescent="0.25"/>
    <row r="263" s="46" customFormat="1" x14ac:dyDescent="0.25"/>
    <row r="264" s="46" customFormat="1" x14ac:dyDescent="0.25"/>
    <row r="265" s="46" customFormat="1" x14ac:dyDescent="0.25"/>
    <row r="266" s="46" customFormat="1" x14ac:dyDescent="0.25"/>
    <row r="267" s="46" customFormat="1" x14ac:dyDescent="0.25"/>
    <row r="268" s="46" customFormat="1" x14ac:dyDescent="0.25"/>
    <row r="269" s="46" customFormat="1" x14ac:dyDescent="0.25"/>
    <row r="270" s="46" customFormat="1" x14ac:dyDescent="0.25"/>
    <row r="271" s="46" customFormat="1" x14ac:dyDescent="0.25"/>
    <row r="272" s="46" customFormat="1" x14ac:dyDescent="0.25"/>
    <row r="273" s="46" customFormat="1" x14ac:dyDescent="0.25"/>
    <row r="274" s="46" customFormat="1" x14ac:dyDescent="0.25"/>
    <row r="275" s="46" customFormat="1" x14ac:dyDescent="0.25"/>
    <row r="276" s="46" customFormat="1" x14ac:dyDescent="0.25"/>
    <row r="277" s="46" customFormat="1" x14ac:dyDescent="0.25"/>
    <row r="278" s="46" customFormat="1" x14ac:dyDescent="0.25"/>
    <row r="279" s="46" customFormat="1" x14ac:dyDescent="0.25"/>
    <row r="280" s="46" customFormat="1" x14ac:dyDescent="0.25"/>
    <row r="281" s="46" customFormat="1" x14ac:dyDescent="0.25"/>
    <row r="282" s="46" customFormat="1" x14ac:dyDescent="0.25"/>
    <row r="283" s="46" customFormat="1" x14ac:dyDescent="0.25"/>
    <row r="284" s="46" customFormat="1" x14ac:dyDescent="0.25"/>
    <row r="285" s="46" customFormat="1" x14ac:dyDescent="0.25"/>
    <row r="286" s="46" customFormat="1" x14ac:dyDescent="0.25"/>
    <row r="287" s="46" customFormat="1" x14ac:dyDescent="0.25"/>
    <row r="288" s="46" customFormat="1" x14ac:dyDescent="0.25"/>
    <row r="289" s="46" customFormat="1" x14ac:dyDescent="0.25"/>
    <row r="290" s="46" customFormat="1" x14ac:dyDescent="0.25"/>
    <row r="291" s="46" customFormat="1" x14ac:dyDescent="0.25"/>
    <row r="292" s="46" customFormat="1" x14ac:dyDescent="0.25"/>
    <row r="293" s="46" customFormat="1" x14ac:dyDescent="0.25"/>
    <row r="294" s="46" customFormat="1" x14ac:dyDescent="0.25"/>
    <row r="295" s="46" customFormat="1" x14ac:dyDescent="0.25"/>
    <row r="296" s="46" customFormat="1" x14ac:dyDescent="0.25"/>
    <row r="297" s="46" customFormat="1" x14ac:dyDescent="0.25"/>
    <row r="298" s="46" customFormat="1" x14ac:dyDescent="0.25"/>
    <row r="299" s="46" customFormat="1" x14ac:dyDescent="0.25"/>
    <row r="300" s="46" customFormat="1" x14ac:dyDescent="0.25"/>
    <row r="301" s="46" customFormat="1" x14ac:dyDescent="0.25"/>
    <row r="302" s="46" customFormat="1" x14ac:dyDescent="0.25"/>
    <row r="303" s="46" customFormat="1" x14ac:dyDescent="0.25"/>
    <row r="304" s="46" customFormat="1" x14ac:dyDescent="0.25"/>
    <row r="305" s="46" customFormat="1" x14ac:dyDescent="0.25"/>
    <row r="306" s="46" customFormat="1" x14ac:dyDescent="0.25"/>
    <row r="307" s="46" customFormat="1" x14ac:dyDescent="0.25"/>
    <row r="308" s="46" customFormat="1" x14ac:dyDescent="0.25"/>
    <row r="309" s="46" customFormat="1" x14ac:dyDescent="0.25"/>
    <row r="310" s="46" customFormat="1" x14ac:dyDescent="0.25"/>
    <row r="311" s="46" customFormat="1" x14ac:dyDescent="0.25"/>
    <row r="312" s="46" customFormat="1" x14ac:dyDescent="0.25"/>
    <row r="313" s="46" customFormat="1" x14ac:dyDescent="0.25"/>
    <row r="314" s="46" customFormat="1" x14ac:dyDescent="0.25"/>
    <row r="315" s="46" customFormat="1" x14ac:dyDescent="0.25"/>
    <row r="316" s="46" customFormat="1" x14ac:dyDescent="0.25"/>
    <row r="317" s="46" customFormat="1" x14ac:dyDescent="0.25"/>
    <row r="318" s="46" customFormat="1" x14ac:dyDescent="0.25"/>
    <row r="319" s="46" customFormat="1" x14ac:dyDescent="0.25"/>
    <row r="320" s="46" customFormat="1" x14ac:dyDescent="0.25"/>
    <row r="321" s="46" customFormat="1" x14ac:dyDescent="0.25"/>
    <row r="322" s="46" customFormat="1" x14ac:dyDescent="0.25"/>
    <row r="323" s="46" customFormat="1" x14ac:dyDescent="0.25"/>
    <row r="324" s="46" customFormat="1" x14ac:dyDescent="0.25"/>
    <row r="325" s="46" customFormat="1" x14ac:dyDescent="0.25"/>
    <row r="326" s="46" customFormat="1" x14ac:dyDescent="0.25"/>
    <row r="327" s="46" customFormat="1" x14ac:dyDescent="0.25"/>
    <row r="328" s="46" customFormat="1" x14ac:dyDescent="0.25"/>
    <row r="329" s="46" customFormat="1" x14ac:dyDescent="0.25"/>
    <row r="330" s="46" customFormat="1" x14ac:dyDescent="0.25"/>
    <row r="331" s="46" customFormat="1" x14ac:dyDescent="0.25"/>
    <row r="332" s="46" customFormat="1" x14ac:dyDescent="0.25"/>
    <row r="333" s="46" customFormat="1" x14ac:dyDescent="0.25"/>
    <row r="334" s="46" customFormat="1" x14ac:dyDescent="0.25"/>
    <row r="335" s="46" customFormat="1" x14ac:dyDescent="0.25"/>
    <row r="336" s="46" customFormat="1" x14ac:dyDescent="0.25"/>
    <row r="337" s="46" customFormat="1" x14ac:dyDescent="0.25"/>
    <row r="338" s="46" customFormat="1" x14ac:dyDescent="0.25"/>
    <row r="339" s="46" customFormat="1" x14ac:dyDescent="0.25"/>
    <row r="340" s="46" customFormat="1" x14ac:dyDescent="0.25"/>
    <row r="341" s="46" customFormat="1" x14ac:dyDescent="0.25"/>
    <row r="342" s="46" customFormat="1" x14ac:dyDescent="0.25"/>
    <row r="343" s="46" customFormat="1" x14ac:dyDescent="0.25"/>
    <row r="344" s="46" customFormat="1" x14ac:dyDescent="0.25"/>
    <row r="345" s="46" customFormat="1" x14ac:dyDescent="0.25"/>
    <row r="346" s="46" customFormat="1" x14ac:dyDescent="0.25"/>
    <row r="347" s="46" customFormat="1" x14ac:dyDescent="0.25"/>
    <row r="348" s="46" customFormat="1" x14ac:dyDescent="0.25"/>
    <row r="349" s="46" customFormat="1" x14ac:dyDescent="0.25"/>
    <row r="350" s="46" customFormat="1" x14ac:dyDescent="0.25"/>
    <row r="351" s="46" customFormat="1" x14ac:dyDescent="0.25"/>
    <row r="352" s="46" customFormat="1" x14ac:dyDescent="0.25"/>
    <row r="353" s="46" customFormat="1" x14ac:dyDescent="0.25"/>
    <row r="354" s="46" customFormat="1" x14ac:dyDescent="0.25"/>
    <row r="355" s="46" customFormat="1" x14ac:dyDescent="0.25"/>
    <row r="356" s="46" customFormat="1" x14ac:dyDescent="0.25"/>
    <row r="357" s="46" customFormat="1" x14ac:dyDescent="0.25"/>
    <row r="358" s="46" customFormat="1" x14ac:dyDescent="0.25"/>
    <row r="359" s="46" customFormat="1" x14ac:dyDescent="0.25"/>
    <row r="360" s="46" customFormat="1" x14ac:dyDescent="0.25"/>
    <row r="361" s="46" customFormat="1" x14ac:dyDescent="0.25"/>
    <row r="362" s="46" customFormat="1" x14ac:dyDescent="0.25"/>
    <row r="363" s="46" customFormat="1" x14ac:dyDescent="0.25"/>
    <row r="364" s="46" customFormat="1" x14ac:dyDescent="0.25"/>
    <row r="365" s="46" customFormat="1" x14ac:dyDescent="0.25"/>
    <row r="366" s="46" customFormat="1" x14ac:dyDescent="0.25"/>
    <row r="367" s="46" customFormat="1" x14ac:dyDescent="0.25"/>
    <row r="368" s="46" customFormat="1" x14ac:dyDescent="0.25"/>
    <row r="369" s="46" customFormat="1" x14ac:dyDescent="0.25"/>
    <row r="370" s="46" customFormat="1" x14ac:dyDescent="0.25"/>
    <row r="371" s="46" customFormat="1" x14ac:dyDescent="0.25"/>
    <row r="372" s="46" customFormat="1" x14ac:dyDescent="0.25"/>
    <row r="373" s="46" customFormat="1" x14ac:dyDescent="0.25"/>
    <row r="374" s="46" customFormat="1" x14ac:dyDescent="0.25"/>
    <row r="375" s="46" customFormat="1" x14ac:dyDescent="0.25"/>
    <row r="376" s="46" customFormat="1" x14ac:dyDescent="0.25"/>
    <row r="377" s="46" customFormat="1" x14ac:dyDescent="0.25"/>
    <row r="378" s="46" customFormat="1" x14ac:dyDescent="0.25"/>
    <row r="379" s="46" customFormat="1" x14ac:dyDescent="0.25"/>
    <row r="380" s="46" customFormat="1" x14ac:dyDescent="0.25"/>
    <row r="381" s="46" customFormat="1" x14ac:dyDescent="0.25"/>
    <row r="382" s="46" customFormat="1" x14ac:dyDescent="0.25"/>
    <row r="383" s="46" customFormat="1" x14ac:dyDescent="0.25"/>
    <row r="384" s="46" customFormat="1" x14ac:dyDescent="0.25"/>
    <row r="385" s="46" customFormat="1" x14ac:dyDescent="0.25"/>
    <row r="386" s="46" customFormat="1" x14ac:dyDescent="0.25"/>
    <row r="387" s="46" customFormat="1" x14ac:dyDescent="0.25"/>
    <row r="388" s="46" customFormat="1" x14ac:dyDescent="0.25"/>
    <row r="389" s="46" customFormat="1" x14ac:dyDescent="0.25"/>
    <row r="390" s="46" customFormat="1" x14ac:dyDescent="0.25"/>
    <row r="391" s="46" customFormat="1" x14ac:dyDescent="0.25"/>
    <row r="392" s="46" customFormat="1" x14ac:dyDescent="0.25"/>
    <row r="393" s="46" customFormat="1" x14ac:dyDescent="0.25"/>
    <row r="394" s="46" customFormat="1" x14ac:dyDescent="0.25"/>
    <row r="395" s="46" customFormat="1" x14ac:dyDescent="0.25"/>
    <row r="396" s="46" customFormat="1" x14ac:dyDescent="0.25"/>
    <row r="397" s="46" customFormat="1" x14ac:dyDescent="0.25"/>
    <row r="398" s="46" customFormat="1" x14ac:dyDescent="0.25"/>
    <row r="399" s="46" customFormat="1" x14ac:dyDescent="0.25"/>
    <row r="400" s="46" customFormat="1" x14ac:dyDescent="0.25"/>
    <row r="401" s="46" customFormat="1" x14ac:dyDescent="0.25"/>
    <row r="402" s="46" customFormat="1" x14ac:dyDescent="0.25"/>
    <row r="403" s="46" customFormat="1" x14ac:dyDescent="0.25"/>
    <row r="404" s="46" customFormat="1" x14ac:dyDescent="0.25"/>
    <row r="405" s="46" customFormat="1" x14ac:dyDescent="0.25"/>
    <row r="406" s="46" customFormat="1" x14ac:dyDescent="0.25"/>
    <row r="407" s="46" customFormat="1" x14ac:dyDescent="0.25"/>
    <row r="408" s="46" customFormat="1" x14ac:dyDescent="0.25"/>
    <row r="409" s="46" customFormat="1" x14ac:dyDescent="0.25"/>
    <row r="410" s="46" customFormat="1" x14ac:dyDescent="0.25"/>
    <row r="411" s="46" customFormat="1" x14ac:dyDescent="0.25"/>
    <row r="412" s="46" customFormat="1" x14ac:dyDescent="0.25"/>
    <row r="413" s="46" customFormat="1" x14ac:dyDescent="0.25"/>
    <row r="414" s="46" customFormat="1" x14ac:dyDescent="0.25"/>
    <row r="415" s="46" customFormat="1" x14ac:dyDescent="0.25"/>
    <row r="416" s="46" customFormat="1" x14ac:dyDescent="0.25"/>
    <row r="417" s="46" customFormat="1" x14ac:dyDescent="0.25"/>
    <row r="418" s="46" customFormat="1" x14ac:dyDescent="0.25"/>
    <row r="419" s="46" customFormat="1" x14ac:dyDescent="0.25"/>
    <row r="420" s="46" customFormat="1" x14ac:dyDescent="0.25"/>
    <row r="421" s="46" customFormat="1" x14ac:dyDescent="0.25"/>
    <row r="422" s="46" customFormat="1" x14ac:dyDescent="0.25"/>
    <row r="423" s="46" customFormat="1" x14ac:dyDescent="0.25"/>
    <row r="424" s="46" customFormat="1" x14ac:dyDescent="0.25"/>
    <row r="425" s="46" customFormat="1" x14ac:dyDescent="0.25"/>
    <row r="426" s="46" customFormat="1" x14ac:dyDescent="0.25"/>
    <row r="427" s="46" customFormat="1" x14ac:dyDescent="0.25"/>
    <row r="428" s="46" customFormat="1" x14ac:dyDescent="0.25"/>
    <row r="429" s="46" customFormat="1" x14ac:dyDescent="0.25"/>
    <row r="430" s="46" customFormat="1" x14ac:dyDescent="0.25"/>
    <row r="431" s="46" customFormat="1" x14ac:dyDescent="0.25"/>
    <row r="432" s="46" customFormat="1" x14ac:dyDescent="0.25"/>
    <row r="433" s="46" customFormat="1" x14ac:dyDescent="0.25"/>
    <row r="434" s="46" customFormat="1" x14ac:dyDescent="0.25"/>
    <row r="435" s="46" customFormat="1" x14ac:dyDescent="0.25"/>
    <row r="436" s="46" customFormat="1" x14ac:dyDescent="0.25"/>
    <row r="437" s="46" customFormat="1" x14ac:dyDescent="0.25"/>
    <row r="438" s="46" customFormat="1" x14ac:dyDescent="0.25"/>
    <row r="439" s="46" customFormat="1" x14ac:dyDescent="0.25"/>
    <row r="440" s="46" customFormat="1" x14ac:dyDescent="0.25"/>
    <row r="441" s="46" customFormat="1" x14ac:dyDescent="0.25"/>
    <row r="442" s="46" customFormat="1" x14ac:dyDescent="0.25"/>
    <row r="443" s="46" customFormat="1" x14ac:dyDescent="0.25"/>
    <row r="444" s="46" customFormat="1" x14ac:dyDescent="0.25"/>
    <row r="445" s="46" customFormat="1" x14ac:dyDescent="0.25"/>
    <row r="446" s="46" customFormat="1" x14ac:dyDescent="0.25"/>
    <row r="447" s="46" customFormat="1" x14ac:dyDescent="0.25"/>
    <row r="448" s="46" customFormat="1" x14ac:dyDescent="0.25"/>
    <row r="449" s="46" customFormat="1" x14ac:dyDescent="0.25"/>
    <row r="450" s="46" customFormat="1" x14ac:dyDescent="0.25"/>
    <row r="451" s="46" customFormat="1" x14ac:dyDescent="0.25"/>
    <row r="452" s="46" customFormat="1" x14ac:dyDescent="0.25"/>
    <row r="453" s="46" customFormat="1" x14ac:dyDescent="0.25"/>
    <row r="454" s="46" customFormat="1" x14ac:dyDescent="0.25"/>
    <row r="455" s="46" customFormat="1" x14ac:dyDescent="0.25"/>
    <row r="456" s="46" customFormat="1" x14ac:dyDescent="0.25"/>
    <row r="457" s="46" customFormat="1" x14ac:dyDescent="0.25"/>
    <row r="458" s="46" customFormat="1" x14ac:dyDescent="0.25"/>
    <row r="459" s="46" customFormat="1" x14ac:dyDescent="0.25"/>
    <row r="460" s="46" customFormat="1" x14ac:dyDescent="0.25"/>
    <row r="461" s="46" customFormat="1" x14ac:dyDescent="0.25"/>
    <row r="462" s="46" customFormat="1" x14ac:dyDescent="0.25"/>
    <row r="463" s="46" customFormat="1" x14ac:dyDescent="0.25"/>
    <row r="464" s="46" customFormat="1" x14ac:dyDescent="0.25"/>
    <row r="465" s="46" customFormat="1" x14ac:dyDescent="0.25"/>
    <row r="466" s="46" customFormat="1" x14ac:dyDescent="0.25"/>
    <row r="467" s="46" customFormat="1" x14ac:dyDescent="0.25"/>
    <row r="468" s="46" customFormat="1" x14ac:dyDescent="0.25"/>
    <row r="469" s="46" customFormat="1" x14ac:dyDescent="0.25"/>
    <row r="470" s="46" customFormat="1" x14ac:dyDescent="0.25"/>
    <row r="471" s="46" customFormat="1" x14ac:dyDescent="0.25"/>
    <row r="472" s="46" customFormat="1" x14ac:dyDescent="0.25"/>
    <row r="473" s="46" customFormat="1" x14ac:dyDescent="0.25"/>
    <row r="474" s="46" customFormat="1" x14ac:dyDescent="0.25"/>
    <row r="475" s="46" customFormat="1" x14ac:dyDescent="0.25"/>
    <row r="476" s="46" customFormat="1" x14ac:dyDescent="0.25"/>
    <row r="477" s="46" customFormat="1" x14ac:dyDescent="0.25"/>
    <row r="478" s="46" customFormat="1" x14ac:dyDescent="0.25"/>
    <row r="479" s="46" customFormat="1" x14ac:dyDescent="0.25"/>
    <row r="480" s="46" customFormat="1" x14ac:dyDescent="0.25"/>
    <row r="481" s="46" customFormat="1" x14ac:dyDescent="0.25"/>
    <row r="482" s="46" customFormat="1" x14ac:dyDescent="0.25"/>
    <row r="483" s="46" customFormat="1" x14ac:dyDescent="0.25"/>
    <row r="484" s="46" customFormat="1" x14ac:dyDescent="0.25"/>
    <row r="485" s="46" customFormat="1" x14ac:dyDescent="0.25"/>
    <row r="486" s="46" customFormat="1" x14ac:dyDescent="0.25"/>
    <row r="487" s="46" customFormat="1" x14ac:dyDescent="0.25"/>
    <row r="488" s="46" customFormat="1" x14ac:dyDescent="0.25"/>
    <row r="489" s="46" customFormat="1" x14ac:dyDescent="0.25"/>
    <row r="490" s="46" customFormat="1" x14ac:dyDescent="0.25"/>
    <row r="491" s="46" customFormat="1" x14ac:dyDescent="0.25"/>
    <row r="492" s="46" customFormat="1" x14ac:dyDescent="0.25"/>
    <row r="493" s="46" customFormat="1" x14ac:dyDescent="0.25"/>
    <row r="494" s="46" customFormat="1" x14ac:dyDescent="0.25"/>
    <row r="495" s="46" customFormat="1" x14ac:dyDescent="0.25"/>
    <row r="496" s="46" customFormat="1" x14ac:dyDescent="0.25"/>
    <row r="497" s="46" customFormat="1" x14ac:dyDescent="0.25"/>
    <row r="498" s="46" customFormat="1" x14ac:dyDescent="0.25"/>
    <row r="499" s="46" customFormat="1" x14ac:dyDescent="0.25"/>
    <row r="500" s="46" customFormat="1" x14ac:dyDescent="0.25"/>
    <row r="501" s="46" customFormat="1" x14ac:dyDescent="0.25"/>
    <row r="502" s="46" customFormat="1" x14ac:dyDescent="0.25"/>
    <row r="503" s="46" customFormat="1" x14ac:dyDescent="0.25"/>
    <row r="504" s="46" customFormat="1" x14ac:dyDescent="0.25"/>
    <row r="505" s="46" customFormat="1" x14ac:dyDescent="0.25"/>
    <row r="506" s="46" customFormat="1" x14ac:dyDescent="0.25"/>
    <row r="507" s="46" customFormat="1" x14ac:dyDescent="0.25"/>
    <row r="508" s="46" customFormat="1" x14ac:dyDescent="0.25"/>
    <row r="509" s="46" customFormat="1" x14ac:dyDescent="0.25"/>
    <row r="510" s="46" customFormat="1" x14ac:dyDescent="0.25"/>
    <row r="511" s="46" customFormat="1" x14ac:dyDescent="0.25"/>
    <row r="512" s="46" customFormat="1" x14ac:dyDescent="0.25"/>
    <row r="513" s="46" customFormat="1" x14ac:dyDescent="0.25"/>
    <row r="514" s="46" customFormat="1" x14ac:dyDescent="0.25"/>
    <row r="515" s="46" customFormat="1" x14ac:dyDescent="0.25"/>
    <row r="516" s="46" customFormat="1" x14ac:dyDescent="0.25"/>
    <row r="517" s="46" customFormat="1" x14ac:dyDescent="0.25"/>
    <row r="518" s="46" customFormat="1" x14ac:dyDescent="0.25"/>
    <row r="519" s="46" customFormat="1" x14ac:dyDescent="0.25"/>
    <row r="520" s="46" customFormat="1" x14ac:dyDescent="0.25"/>
    <row r="521" s="46" customFormat="1" x14ac:dyDescent="0.25"/>
    <row r="522" s="46" customFormat="1" x14ac:dyDescent="0.25"/>
    <row r="523" s="46" customFormat="1" x14ac:dyDescent="0.25"/>
    <row r="524" s="46" customFormat="1" x14ac:dyDescent="0.25"/>
    <row r="525" s="46" customFormat="1" x14ac:dyDescent="0.25"/>
    <row r="526" s="46" customFormat="1" x14ac:dyDescent="0.25"/>
    <row r="527" s="46" customFormat="1" x14ac:dyDescent="0.25"/>
    <row r="528" s="46" customFormat="1" x14ac:dyDescent="0.25"/>
    <row r="529" s="46" customFormat="1" x14ac:dyDescent="0.25"/>
    <row r="530" s="46" customFormat="1" x14ac:dyDescent="0.25"/>
    <row r="531" s="46" customFormat="1" x14ac:dyDescent="0.25"/>
    <row r="532" s="46" customFormat="1" x14ac:dyDescent="0.25"/>
    <row r="533" s="46" customFormat="1" x14ac:dyDescent="0.25"/>
    <row r="534" s="46" customFormat="1" x14ac:dyDescent="0.25"/>
    <row r="535" s="46" customFormat="1" x14ac:dyDescent="0.25"/>
    <row r="536" s="46" customFormat="1" x14ac:dyDescent="0.25"/>
    <row r="537" s="46" customFormat="1" x14ac:dyDescent="0.25"/>
    <row r="538" s="46" customFormat="1" x14ac:dyDescent="0.25"/>
    <row r="539" s="46" customFormat="1" x14ac:dyDescent="0.25"/>
    <row r="540" s="46" customFormat="1" x14ac:dyDescent="0.25"/>
    <row r="541" s="46" customFormat="1" x14ac:dyDescent="0.25"/>
    <row r="542" s="46" customFormat="1" x14ac:dyDescent="0.25"/>
    <row r="543" s="46" customFormat="1" x14ac:dyDescent="0.25"/>
    <row r="544" s="46" customFormat="1" x14ac:dyDescent="0.25"/>
    <row r="545" s="46" customFormat="1" x14ac:dyDescent="0.25"/>
    <row r="546" s="46" customFormat="1" x14ac:dyDescent="0.25"/>
    <row r="547" s="46" customFormat="1" x14ac:dyDescent="0.25"/>
    <row r="548" s="46" customFormat="1" x14ac:dyDescent="0.25"/>
    <row r="549" s="46" customFormat="1" x14ac:dyDescent="0.25"/>
    <row r="550" s="46" customFormat="1" x14ac:dyDescent="0.25"/>
    <row r="551" s="46" customFormat="1" x14ac:dyDescent="0.25"/>
    <row r="552" s="46" customFormat="1" x14ac:dyDescent="0.25"/>
    <row r="553" s="46" customFormat="1" x14ac:dyDescent="0.25"/>
    <row r="554" s="46" customFormat="1" x14ac:dyDescent="0.25"/>
    <row r="555" s="46" customFormat="1" x14ac:dyDescent="0.25"/>
    <row r="556" s="46" customFormat="1" x14ac:dyDescent="0.25"/>
    <row r="557" s="46" customFormat="1" x14ac:dyDescent="0.25"/>
    <row r="558" s="46" customFormat="1" x14ac:dyDescent="0.25"/>
    <row r="559" s="46" customFormat="1" x14ac:dyDescent="0.25"/>
    <row r="560" s="46" customFormat="1" x14ac:dyDescent="0.25"/>
    <row r="561" s="46" customFormat="1" x14ac:dyDescent="0.25"/>
    <row r="562" s="46" customFormat="1" x14ac:dyDescent="0.25"/>
    <row r="563" s="46" customFormat="1" x14ac:dyDescent="0.25"/>
    <row r="564" s="46" customFormat="1" x14ac:dyDescent="0.25"/>
    <row r="565" s="46" customFormat="1" x14ac:dyDescent="0.25"/>
    <row r="566" s="46" customFormat="1" x14ac:dyDescent="0.25"/>
    <row r="567" s="46" customFormat="1" x14ac:dyDescent="0.25"/>
    <row r="568" s="46" customFormat="1" x14ac:dyDescent="0.25"/>
    <row r="569" s="46" customFormat="1" x14ac:dyDescent="0.25"/>
    <row r="570" s="46" customFormat="1" x14ac:dyDescent="0.25"/>
    <row r="571" s="46" customFormat="1" x14ac:dyDescent="0.25"/>
    <row r="572" s="46" customFormat="1" x14ac:dyDescent="0.25"/>
    <row r="573" s="46" customFormat="1" x14ac:dyDescent="0.25"/>
    <row r="574" s="46" customFormat="1" x14ac:dyDescent="0.25"/>
    <row r="575" s="46" customFormat="1" x14ac:dyDescent="0.25"/>
    <row r="576" s="46" customFormat="1" x14ac:dyDescent="0.25"/>
    <row r="577" s="46" customFormat="1" x14ac:dyDescent="0.25"/>
    <row r="578" s="46" customFormat="1" x14ac:dyDescent="0.25"/>
    <row r="579" s="46" customFormat="1" x14ac:dyDescent="0.25"/>
    <row r="580" s="46" customFormat="1" x14ac:dyDescent="0.25"/>
    <row r="581" s="46" customFormat="1" x14ac:dyDescent="0.25"/>
    <row r="582" s="46" customFormat="1" x14ac:dyDescent="0.25"/>
    <row r="583" s="46" customFormat="1" x14ac:dyDescent="0.25"/>
    <row r="584" s="46" customFormat="1" x14ac:dyDescent="0.25"/>
    <row r="585" s="46" customFormat="1" x14ac:dyDescent="0.25"/>
    <row r="586" s="46" customFormat="1" x14ac:dyDescent="0.25"/>
    <row r="587" s="46" customFormat="1" x14ac:dyDescent="0.25"/>
    <row r="588" s="46" customFormat="1" x14ac:dyDescent="0.25"/>
    <row r="589" s="46" customFormat="1" x14ac:dyDescent="0.25"/>
    <row r="590" s="46" customFormat="1" x14ac:dyDescent="0.25"/>
    <row r="591" s="46" customFormat="1" x14ac:dyDescent="0.25"/>
    <row r="592" s="46" customFormat="1" x14ac:dyDescent="0.25"/>
    <row r="593" s="46" customFormat="1" x14ac:dyDescent="0.25"/>
    <row r="594" s="46" customFormat="1" x14ac:dyDescent="0.25"/>
    <row r="595" s="46" customFormat="1" x14ac:dyDescent="0.25"/>
    <row r="596" s="46" customFormat="1" x14ac:dyDescent="0.25"/>
    <row r="597" s="46" customFormat="1" x14ac:dyDescent="0.25"/>
    <row r="598" s="46" customFormat="1" x14ac:dyDescent="0.25"/>
    <row r="599" s="46" customFormat="1" x14ac:dyDescent="0.25"/>
    <row r="600" s="46" customFormat="1" x14ac:dyDescent="0.25"/>
    <row r="601" s="46" customFormat="1" x14ac:dyDescent="0.25"/>
    <row r="602" s="46" customFormat="1" x14ac:dyDescent="0.25"/>
    <row r="603" s="46" customFormat="1" x14ac:dyDescent="0.25"/>
    <row r="604" s="46" customFormat="1" x14ac:dyDescent="0.25"/>
    <row r="605" s="46" customFormat="1" x14ac:dyDescent="0.25"/>
    <row r="606" s="46" customFormat="1" x14ac:dyDescent="0.25"/>
    <row r="607" s="46" customFormat="1" x14ac:dyDescent="0.25"/>
    <row r="608" s="46" customFormat="1" x14ac:dyDescent="0.25"/>
    <row r="609" s="46" customFormat="1" x14ac:dyDescent="0.25"/>
    <row r="610" s="46" customFormat="1" x14ac:dyDescent="0.25"/>
    <row r="611" s="46" customFormat="1" x14ac:dyDescent="0.25"/>
    <row r="612" s="46" customFormat="1" x14ac:dyDescent="0.25"/>
    <row r="613" s="46" customFormat="1" x14ac:dyDescent="0.25"/>
    <row r="614" s="46" customFormat="1" x14ac:dyDescent="0.25"/>
    <row r="615" s="46" customFormat="1" x14ac:dyDescent="0.25"/>
    <row r="616" s="46" customFormat="1" x14ac:dyDescent="0.25"/>
    <row r="617" s="46" customFormat="1" x14ac:dyDescent="0.25"/>
    <row r="618" s="46" customFormat="1" x14ac:dyDescent="0.25"/>
    <row r="619" s="46" customFormat="1" x14ac:dyDescent="0.25"/>
    <row r="620" s="46" customFormat="1" x14ac:dyDescent="0.25"/>
    <row r="621" s="46" customFormat="1" x14ac:dyDescent="0.25"/>
    <row r="622" s="46" customFormat="1" x14ac:dyDescent="0.25"/>
    <row r="623" s="46" customFormat="1" x14ac:dyDescent="0.25"/>
    <row r="624" s="46" customFormat="1" x14ac:dyDescent="0.25"/>
    <row r="625" s="46" customFormat="1" x14ac:dyDescent="0.25"/>
    <row r="626" s="46" customFormat="1" x14ac:dyDescent="0.25"/>
    <row r="627" s="46" customFormat="1" x14ac:dyDescent="0.25"/>
    <row r="628" s="46" customFormat="1" x14ac:dyDescent="0.25"/>
    <row r="629" s="46" customFormat="1" x14ac:dyDescent="0.25"/>
    <row r="630" s="46" customFormat="1" x14ac:dyDescent="0.25"/>
    <row r="631" s="46" customFormat="1" x14ac:dyDescent="0.25"/>
    <row r="632" s="46" customFormat="1" x14ac:dyDescent="0.25"/>
    <row r="633" s="46" customFormat="1" x14ac:dyDescent="0.25"/>
    <row r="634" s="46" customFormat="1" x14ac:dyDescent="0.25"/>
    <row r="635" s="46" customFormat="1" x14ac:dyDescent="0.25"/>
    <row r="636" s="46" customFormat="1" x14ac:dyDescent="0.25"/>
    <row r="637" s="46" customFormat="1" x14ac:dyDescent="0.25"/>
    <row r="638" s="46" customFormat="1" x14ac:dyDescent="0.25"/>
    <row r="639" s="46" customFormat="1" x14ac:dyDescent="0.25"/>
    <row r="640" s="46" customFormat="1" x14ac:dyDescent="0.25"/>
    <row r="641" s="46" customFormat="1" x14ac:dyDescent="0.25"/>
    <row r="642" s="46" customFormat="1" x14ac:dyDescent="0.25"/>
    <row r="643" s="46" customFormat="1" x14ac:dyDescent="0.25"/>
    <row r="644" s="46" customFormat="1" x14ac:dyDescent="0.25"/>
    <row r="645" s="46" customFormat="1" x14ac:dyDescent="0.25"/>
    <row r="646" s="46" customFormat="1" x14ac:dyDescent="0.25"/>
    <row r="647" s="46" customFormat="1" x14ac:dyDescent="0.25"/>
    <row r="648" s="46" customFormat="1" x14ac:dyDescent="0.25"/>
    <row r="649" s="46" customFormat="1" x14ac:dyDescent="0.25"/>
    <row r="650" s="46" customFormat="1" x14ac:dyDescent="0.25"/>
    <row r="651" s="46" customFormat="1" x14ac:dyDescent="0.25"/>
    <row r="652" s="46" customFormat="1" x14ac:dyDescent="0.25"/>
    <row r="653" s="46" customFormat="1" x14ac:dyDescent="0.25"/>
    <row r="654" s="46" customFormat="1" x14ac:dyDescent="0.25"/>
    <row r="655" s="46" customFormat="1" x14ac:dyDescent="0.25"/>
    <row r="656" s="46" customFormat="1" x14ac:dyDescent="0.25"/>
    <row r="657" s="46" customFormat="1" x14ac:dyDescent="0.25"/>
    <row r="658" s="46" customFormat="1" x14ac:dyDescent="0.25"/>
    <row r="659" s="46" customFormat="1" x14ac:dyDescent="0.25"/>
    <row r="660" s="46" customFormat="1" x14ac:dyDescent="0.25"/>
    <row r="661" s="46" customFormat="1" x14ac:dyDescent="0.25"/>
    <row r="662" s="46" customFormat="1" x14ac:dyDescent="0.25"/>
    <row r="663" s="46" customFormat="1" x14ac:dyDescent="0.25"/>
    <row r="664" s="46" customFormat="1" x14ac:dyDescent="0.25"/>
    <row r="665" s="46" customFormat="1" x14ac:dyDescent="0.25"/>
    <row r="666" s="46" customFormat="1" x14ac:dyDescent="0.25"/>
    <row r="667" s="46" customFormat="1" x14ac:dyDescent="0.25"/>
    <row r="668" s="46" customFormat="1" x14ac:dyDescent="0.25"/>
    <row r="669" s="46" customFormat="1" x14ac:dyDescent="0.25"/>
    <row r="670" s="46" customFormat="1" x14ac:dyDescent="0.25"/>
    <row r="671" s="46" customFormat="1" x14ac:dyDescent="0.25"/>
    <row r="672" s="46" customFormat="1" x14ac:dyDescent="0.25"/>
    <row r="673" s="46" customFormat="1" x14ac:dyDescent="0.25"/>
    <row r="674" s="46" customFormat="1" x14ac:dyDescent="0.25"/>
    <row r="675" s="46" customFormat="1" x14ac:dyDescent="0.25"/>
    <row r="676" s="46" customFormat="1" x14ac:dyDescent="0.25"/>
    <row r="677" s="46" customFormat="1" x14ac:dyDescent="0.25"/>
    <row r="678" s="46" customFormat="1" x14ac:dyDescent="0.25"/>
    <row r="679" s="46" customFormat="1" x14ac:dyDescent="0.25"/>
    <row r="680" s="46" customFormat="1" x14ac:dyDescent="0.25"/>
    <row r="681" s="46" customFormat="1" x14ac:dyDescent="0.25"/>
    <row r="682" s="46" customFormat="1" x14ac:dyDescent="0.25"/>
    <row r="683" s="46" customFormat="1" x14ac:dyDescent="0.25"/>
    <row r="684" s="46" customFormat="1" x14ac:dyDescent="0.25"/>
    <row r="685" s="46" customFormat="1" x14ac:dyDescent="0.25"/>
    <row r="686" s="46" customFormat="1" x14ac:dyDescent="0.25"/>
    <row r="687" s="46" customFormat="1" x14ac:dyDescent="0.25"/>
    <row r="688" s="46" customFormat="1" x14ac:dyDescent="0.25"/>
    <row r="689" s="46" customFormat="1" x14ac:dyDescent="0.25"/>
    <row r="690" s="46" customFormat="1" x14ac:dyDescent="0.25"/>
    <row r="691" s="46" customFormat="1" x14ac:dyDescent="0.25"/>
    <row r="692" s="46" customFormat="1" x14ac:dyDescent="0.25"/>
    <row r="693" s="46" customFormat="1" x14ac:dyDescent="0.25"/>
    <row r="694" s="46" customFormat="1" x14ac:dyDescent="0.25"/>
    <row r="695" s="46" customFormat="1" x14ac:dyDescent="0.25"/>
    <row r="696" s="46" customFormat="1" x14ac:dyDescent="0.25"/>
    <row r="697" s="46" customFormat="1" x14ac:dyDescent="0.25"/>
    <row r="698" s="46" customFormat="1" x14ac:dyDescent="0.25"/>
    <row r="699" s="46" customFormat="1" x14ac:dyDescent="0.25"/>
    <row r="700" s="46" customFormat="1" x14ac:dyDescent="0.25"/>
    <row r="701" s="46" customFormat="1" x14ac:dyDescent="0.25"/>
    <row r="702" s="46" customFormat="1" x14ac:dyDescent="0.25"/>
    <row r="703" s="46" customFormat="1" x14ac:dyDescent="0.25"/>
    <row r="704" s="46" customFormat="1" x14ac:dyDescent="0.25"/>
    <row r="705" s="46" customFormat="1" x14ac:dyDescent="0.25"/>
    <row r="706" s="46" customFormat="1" x14ac:dyDescent="0.25"/>
    <row r="707" s="46" customFormat="1" x14ac:dyDescent="0.25"/>
    <row r="708" s="46" customFormat="1" x14ac:dyDescent="0.25"/>
    <row r="709" s="46" customFormat="1" x14ac:dyDescent="0.25"/>
    <row r="710" s="46" customFormat="1" x14ac:dyDescent="0.25"/>
    <row r="711" s="46" customFormat="1" x14ac:dyDescent="0.25"/>
    <row r="712" s="46" customFormat="1" x14ac:dyDescent="0.25"/>
    <row r="713" s="46" customFormat="1" x14ac:dyDescent="0.25"/>
    <row r="714" s="46" customFormat="1" x14ac:dyDescent="0.25"/>
    <row r="715" s="46" customFormat="1" x14ac:dyDescent="0.25"/>
    <row r="716" s="46" customFormat="1" x14ac:dyDescent="0.25"/>
    <row r="717" s="46" customFormat="1" x14ac:dyDescent="0.25"/>
    <row r="718" s="46" customFormat="1" x14ac:dyDescent="0.25"/>
    <row r="719" s="46" customFormat="1" x14ac:dyDescent="0.25"/>
    <row r="720" s="46" customFormat="1" x14ac:dyDescent="0.25"/>
    <row r="721" s="46" customFormat="1" x14ac:dyDescent="0.25"/>
    <row r="722" s="46" customFormat="1" x14ac:dyDescent="0.25"/>
    <row r="723" s="46" customFormat="1" x14ac:dyDescent="0.25"/>
    <row r="724" s="46" customFormat="1" x14ac:dyDescent="0.25"/>
    <row r="725" s="46" customFormat="1" x14ac:dyDescent="0.25"/>
    <row r="726" s="46" customFormat="1" x14ac:dyDescent="0.25"/>
    <row r="727" s="46" customFormat="1" x14ac:dyDescent="0.25"/>
    <row r="728" s="46" customFormat="1" x14ac:dyDescent="0.25"/>
    <row r="729" s="46" customFormat="1" x14ac:dyDescent="0.25"/>
    <row r="730" s="46" customFormat="1" x14ac:dyDescent="0.25"/>
    <row r="731" s="46" customFormat="1" x14ac:dyDescent="0.25"/>
    <row r="732" s="46" customFormat="1" x14ac:dyDescent="0.25"/>
    <row r="733" s="46" customFormat="1" x14ac:dyDescent="0.25"/>
    <row r="734" s="46" customFormat="1" x14ac:dyDescent="0.25"/>
    <row r="735" s="46" customFormat="1" x14ac:dyDescent="0.25"/>
    <row r="736" s="46" customFormat="1" x14ac:dyDescent="0.25"/>
    <row r="737" s="46" customFormat="1" x14ac:dyDescent="0.25"/>
    <row r="738" s="46" customFormat="1" x14ac:dyDescent="0.25"/>
    <row r="739" s="46" customFormat="1" x14ac:dyDescent="0.25"/>
    <row r="740" s="46" customFormat="1" x14ac:dyDescent="0.25"/>
    <row r="741" s="46" customFormat="1" x14ac:dyDescent="0.25"/>
    <row r="742" s="46" customFormat="1" x14ac:dyDescent="0.25"/>
    <row r="743" s="46" customFormat="1" x14ac:dyDescent="0.25"/>
    <row r="744" s="46" customFormat="1" x14ac:dyDescent="0.25"/>
    <row r="745" s="46" customFormat="1" x14ac:dyDescent="0.25"/>
    <row r="746" s="46" customFormat="1" x14ac:dyDescent="0.25"/>
    <row r="747" s="46" customFormat="1" x14ac:dyDescent="0.25"/>
    <row r="748" s="46" customFormat="1" x14ac:dyDescent="0.25"/>
    <row r="749" s="46" customFormat="1" x14ac:dyDescent="0.25"/>
    <row r="750" s="46" customFormat="1" x14ac:dyDescent="0.25"/>
    <row r="751" s="46" customFormat="1" x14ac:dyDescent="0.25"/>
    <row r="752" s="46" customFormat="1" x14ac:dyDescent="0.25"/>
    <row r="753" s="46" customFormat="1" x14ac:dyDescent="0.25"/>
    <row r="754" s="46" customFormat="1" x14ac:dyDescent="0.25"/>
    <row r="755" s="46" customFormat="1" x14ac:dyDescent="0.25"/>
    <row r="756" s="46" customFormat="1" x14ac:dyDescent="0.25"/>
    <row r="757" s="46" customFormat="1" x14ac:dyDescent="0.25"/>
    <row r="758" s="46" customFormat="1" x14ac:dyDescent="0.25"/>
    <row r="759" s="46" customFormat="1" x14ac:dyDescent="0.25"/>
    <row r="760" s="46" customFormat="1" x14ac:dyDescent="0.25"/>
    <row r="761" s="46" customFormat="1" x14ac:dyDescent="0.25"/>
    <row r="762" s="46" customFormat="1" x14ac:dyDescent="0.25"/>
    <row r="763" s="46" customFormat="1" x14ac:dyDescent="0.25"/>
    <row r="764" s="46" customFormat="1" x14ac:dyDescent="0.25"/>
    <row r="765" s="46" customFormat="1" x14ac:dyDescent="0.25"/>
    <row r="766" s="46" customFormat="1" x14ac:dyDescent="0.25"/>
    <row r="767" s="46" customFormat="1" x14ac:dyDescent="0.25"/>
    <row r="768" s="46" customFormat="1" x14ac:dyDescent="0.25"/>
    <row r="769" s="46" customFormat="1" x14ac:dyDescent="0.25"/>
    <row r="770" s="46" customFormat="1" x14ac:dyDescent="0.25"/>
    <row r="771" s="46" customFormat="1" x14ac:dyDescent="0.25"/>
    <row r="772" s="46" customFormat="1" x14ac:dyDescent="0.25"/>
    <row r="773" s="46" customFormat="1" x14ac:dyDescent="0.25"/>
    <row r="774" s="46" customFormat="1" x14ac:dyDescent="0.25"/>
    <row r="775" s="46" customFormat="1" x14ac:dyDescent="0.25"/>
    <row r="776" s="46" customFormat="1" x14ac:dyDescent="0.25"/>
    <row r="777" s="46" customFormat="1" x14ac:dyDescent="0.25"/>
    <row r="778" s="46" customFormat="1" x14ac:dyDescent="0.25"/>
    <row r="779" s="46" customFormat="1" x14ac:dyDescent="0.25"/>
    <row r="780" s="46" customFormat="1" x14ac:dyDescent="0.25"/>
    <row r="781" s="46" customFormat="1" x14ac:dyDescent="0.25"/>
    <row r="782" s="46" customFormat="1" x14ac:dyDescent="0.25"/>
    <row r="783" s="46" customFormat="1" x14ac:dyDescent="0.25"/>
    <row r="784" s="46" customFormat="1" x14ac:dyDescent="0.25"/>
    <row r="785" s="46" customFormat="1" x14ac:dyDescent="0.25"/>
    <row r="786" s="46" customFormat="1" x14ac:dyDescent="0.25"/>
    <row r="787" s="46" customFormat="1" x14ac:dyDescent="0.25"/>
    <row r="788" s="46" customFormat="1" x14ac:dyDescent="0.25"/>
    <row r="789" s="46" customFormat="1" x14ac:dyDescent="0.25"/>
    <row r="790" s="46" customFormat="1" x14ac:dyDescent="0.25"/>
    <row r="791" s="46" customFormat="1" x14ac:dyDescent="0.25"/>
    <row r="792" s="46" customFormat="1" x14ac:dyDescent="0.25"/>
    <row r="793" s="46" customFormat="1" x14ac:dyDescent="0.25"/>
    <row r="794" s="46" customFormat="1" x14ac:dyDescent="0.25"/>
    <row r="795" s="46" customFormat="1" x14ac:dyDescent="0.25"/>
    <row r="796" s="46" customFormat="1" x14ac:dyDescent="0.25"/>
    <row r="797" s="46" customFormat="1" x14ac:dyDescent="0.25"/>
    <row r="798" s="46" customFormat="1" x14ac:dyDescent="0.25"/>
    <row r="799" s="46" customFormat="1" x14ac:dyDescent="0.25"/>
    <row r="800" s="46" customFormat="1" x14ac:dyDescent="0.25"/>
    <row r="801" s="46" customFormat="1" x14ac:dyDescent="0.25"/>
    <row r="802" s="46" customFormat="1" x14ac:dyDescent="0.25"/>
    <row r="803" s="46" customFormat="1" x14ac:dyDescent="0.25"/>
    <row r="804" s="46" customFormat="1" x14ac:dyDescent="0.25"/>
    <row r="805" s="46" customFormat="1" x14ac:dyDescent="0.25"/>
    <row r="806" s="46" customFormat="1" x14ac:dyDescent="0.25"/>
    <row r="807" s="46" customFormat="1" x14ac:dyDescent="0.25"/>
    <row r="808" s="46" customFormat="1" x14ac:dyDescent="0.25"/>
    <row r="809" s="46" customFormat="1" x14ac:dyDescent="0.25"/>
    <row r="810" s="46" customFormat="1" x14ac:dyDescent="0.25"/>
    <row r="811" s="46" customFormat="1" x14ac:dyDescent="0.25"/>
    <row r="812" s="46" customFormat="1" x14ac:dyDescent="0.25"/>
    <row r="813" s="46" customFormat="1" x14ac:dyDescent="0.25"/>
    <row r="814" s="46" customFormat="1" x14ac:dyDescent="0.25"/>
    <row r="815" s="46" customFormat="1" x14ac:dyDescent="0.25"/>
    <row r="816" s="46" customFormat="1" x14ac:dyDescent="0.25"/>
    <row r="817" s="46" customFormat="1" x14ac:dyDescent="0.25"/>
    <row r="818" s="46" customFormat="1" x14ac:dyDescent="0.25"/>
    <row r="819" s="46" customFormat="1" x14ac:dyDescent="0.25"/>
    <row r="820" s="46" customFormat="1" x14ac:dyDescent="0.25"/>
    <row r="821" s="46" customFormat="1" x14ac:dyDescent="0.25"/>
    <row r="822" s="46" customFormat="1" x14ac:dyDescent="0.25"/>
    <row r="823" s="46" customFormat="1" x14ac:dyDescent="0.25"/>
    <row r="824" s="46" customFormat="1" x14ac:dyDescent="0.25"/>
    <row r="825" s="46" customFormat="1" x14ac:dyDescent="0.25"/>
    <row r="826" s="46" customFormat="1" x14ac:dyDescent="0.25"/>
    <row r="827" s="46" customFormat="1" x14ac:dyDescent="0.25"/>
    <row r="828" s="46" customFormat="1" x14ac:dyDescent="0.25"/>
    <row r="829" s="46" customFormat="1" x14ac:dyDescent="0.25"/>
    <row r="830" s="46" customFormat="1" x14ac:dyDescent="0.25"/>
    <row r="831" s="46" customFormat="1" x14ac:dyDescent="0.25"/>
    <row r="832" s="46" customFormat="1" x14ac:dyDescent="0.25"/>
    <row r="833" s="46" customFormat="1" x14ac:dyDescent="0.25"/>
    <row r="834" s="46" customFormat="1" x14ac:dyDescent="0.25"/>
    <row r="835" s="46" customFormat="1" x14ac:dyDescent="0.25"/>
    <row r="836" s="46" customFormat="1" x14ac:dyDescent="0.25"/>
    <row r="837" s="46" customFormat="1" x14ac:dyDescent="0.25"/>
    <row r="838" s="46" customFormat="1" x14ac:dyDescent="0.25"/>
    <row r="839" s="46" customFormat="1" x14ac:dyDescent="0.25"/>
    <row r="840" s="46" customFormat="1" x14ac:dyDescent="0.25"/>
    <row r="841" s="46" customFormat="1" x14ac:dyDescent="0.25"/>
    <row r="842" s="46" customFormat="1" x14ac:dyDescent="0.25"/>
    <row r="843" s="46" customFormat="1" x14ac:dyDescent="0.25"/>
    <row r="844" s="46" customFormat="1" x14ac:dyDescent="0.25"/>
    <row r="845" s="46" customFormat="1" x14ac:dyDescent="0.25"/>
    <row r="846" s="46" customFormat="1" x14ac:dyDescent="0.25"/>
    <row r="847" s="46" customFormat="1" x14ac:dyDescent="0.25"/>
    <row r="848" s="46" customFormat="1" x14ac:dyDescent="0.25"/>
    <row r="849" s="46" customFormat="1" x14ac:dyDescent="0.25"/>
    <row r="850" s="46" customFormat="1" x14ac:dyDescent="0.25"/>
    <row r="851" s="46" customFormat="1" x14ac:dyDescent="0.25"/>
    <row r="852" s="46" customFormat="1" x14ac:dyDescent="0.25"/>
    <row r="853" s="46" customFormat="1" x14ac:dyDescent="0.25"/>
    <row r="854" s="46" customFormat="1" x14ac:dyDescent="0.25"/>
    <row r="855" s="46" customFormat="1" x14ac:dyDescent="0.25"/>
    <row r="856" s="46" customFormat="1" x14ac:dyDescent="0.25"/>
    <row r="857" s="46" customFormat="1" x14ac:dyDescent="0.25"/>
    <row r="858" s="46" customFormat="1" x14ac:dyDescent="0.25"/>
    <row r="859" s="46" customFormat="1" x14ac:dyDescent="0.25"/>
    <row r="860" s="46" customFormat="1" x14ac:dyDescent="0.25"/>
    <row r="861" s="46" customFormat="1" x14ac:dyDescent="0.25"/>
    <row r="862" s="46" customFormat="1" x14ac:dyDescent="0.25"/>
    <row r="863" s="46" customFormat="1" x14ac:dyDescent="0.25"/>
    <row r="864" s="46" customFormat="1" x14ac:dyDescent="0.25"/>
    <row r="865" s="46" customFormat="1" x14ac:dyDescent="0.25"/>
    <row r="866" s="46" customFormat="1" x14ac:dyDescent="0.25"/>
    <row r="867" s="46" customFormat="1" x14ac:dyDescent="0.25"/>
    <row r="868" s="46" customFormat="1" x14ac:dyDescent="0.25"/>
    <row r="869" s="46" customFormat="1" x14ac:dyDescent="0.25"/>
    <row r="870" s="46" customFormat="1" x14ac:dyDescent="0.25"/>
    <row r="871" s="46" customFormat="1" x14ac:dyDescent="0.25"/>
    <row r="872" s="46" customFormat="1" x14ac:dyDescent="0.25"/>
    <row r="873" s="46" customFormat="1" x14ac:dyDescent="0.25"/>
    <row r="874" s="46" customFormat="1" x14ac:dyDescent="0.25"/>
    <row r="875" s="46" customFormat="1" x14ac:dyDescent="0.25"/>
    <row r="876" s="46" customFormat="1" x14ac:dyDescent="0.25"/>
    <row r="877" s="46" customFormat="1" x14ac:dyDescent="0.25"/>
    <row r="878" s="46" customFormat="1" x14ac:dyDescent="0.25"/>
    <row r="879" s="46" customFormat="1" x14ac:dyDescent="0.25"/>
    <row r="880" s="46" customFormat="1" x14ac:dyDescent="0.25"/>
    <row r="881" s="46" customFormat="1" x14ac:dyDescent="0.25"/>
    <row r="882" s="46" customFormat="1" x14ac:dyDescent="0.25"/>
    <row r="883" s="46" customFormat="1" x14ac:dyDescent="0.25"/>
    <row r="884" s="46" customFormat="1" x14ac:dyDescent="0.25"/>
    <row r="885" s="46" customFormat="1" x14ac:dyDescent="0.25"/>
    <row r="886" s="46" customFormat="1" x14ac:dyDescent="0.25"/>
    <row r="887" s="46" customFormat="1" x14ac:dyDescent="0.25"/>
    <row r="888" s="46" customFormat="1" x14ac:dyDescent="0.25"/>
    <row r="889" s="46" customFormat="1" x14ac:dyDescent="0.25"/>
    <row r="890" s="46" customFormat="1" x14ac:dyDescent="0.25"/>
    <row r="891" s="46" customFormat="1" x14ac:dyDescent="0.25"/>
    <row r="892" s="46" customFormat="1" x14ac:dyDescent="0.25"/>
    <row r="893" s="46" customFormat="1" x14ac:dyDescent="0.25"/>
    <row r="894" s="46" customFormat="1" x14ac:dyDescent="0.25"/>
    <row r="895" s="46" customFormat="1" x14ac:dyDescent="0.25"/>
    <row r="896" s="46" customFormat="1" x14ac:dyDescent="0.25"/>
    <row r="897" s="46" customFormat="1" x14ac:dyDescent="0.25"/>
    <row r="898" s="46" customFormat="1" x14ac:dyDescent="0.25"/>
    <row r="899" s="46" customFormat="1" x14ac:dyDescent="0.25"/>
    <row r="900" s="46" customFormat="1" x14ac:dyDescent="0.25"/>
    <row r="901" s="46" customFormat="1" x14ac:dyDescent="0.25"/>
    <row r="902" s="46" customFormat="1" x14ac:dyDescent="0.25"/>
    <row r="903" s="46" customFormat="1" x14ac:dyDescent="0.25"/>
    <row r="904" s="46" customFormat="1" x14ac:dyDescent="0.25"/>
    <row r="905" s="46" customFormat="1" x14ac:dyDescent="0.25"/>
    <row r="906" s="46" customFormat="1" x14ac:dyDescent="0.25"/>
    <row r="907" s="46" customFormat="1" x14ac:dyDescent="0.25"/>
    <row r="908" s="46" customFormat="1" x14ac:dyDescent="0.25"/>
    <row r="909" s="46" customFormat="1" x14ac:dyDescent="0.25"/>
    <row r="910" s="46" customFormat="1" x14ac:dyDescent="0.25"/>
    <row r="911" s="46" customFormat="1" x14ac:dyDescent="0.25"/>
    <row r="912" s="46" customFormat="1" x14ac:dyDescent="0.25"/>
    <row r="913" s="46" customFormat="1" x14ac:dyDescent="0.25"/>
    <row r="914" s="46" customFormat="1" x14ac:dyDescent="0.25"/>
    <row r="915" s="46" customFormat="1" x14ac:dyDescent="0.25"/>
    <row r="916" s="46" customFormat="1" x14ac:dyDescent="0.25"/>
    <row r="917" s="46" customFormat="1" x14ac:dyDescent="0.25"/>
    <row r="918" s="46" customFormat="1" x14ac:dyDescent="0.25"/>
    <row r="919" s="46" customFormat="1" x14ac:dyDescent="0.25"/>
    <row r="920" s="46" customFormat="1" x14ac:dyDescent="0.25"/>
    <row r="921" s="46" customFormat="1" x14ac:dyDescent="0.25"/>
    <row r="922" s="46" customFormat="1" x14ac:dyDescent="0.25"/>
    <row r="923" s="46" customFormat="1" x14ac:dyDescent="0.25"/>
    <row r="924" s="46" customFormat="1" x14ac:dyDescent="0.25"/>
    <row r="925" s="46" customFormat="1" x14ac:dyDescent="0.25"/>
    <row r="926" s="46" customFormat="1" x14ac:dyDescent="0.25"/>
    <row r="927" s="46" customFormat="1" x14ac:dyDescent="0.25"/>
    <row r="928" s="46" customFormat="1" x14ac:dyDescent="0.25"/>
    <row r="929" s="46" customFormat="1" x14ac:dyDescent="0.25"/>
    <row r="930" s="46" customFormat="1" x14ac:dyDescent="0.25"/>
    <row r="931" s="46" customFormat="1" x14ac:dyDescent="0.25"/>
    <row r="932" s="46" customFormat="1" x14ac:dyDescent="0.25"/>
    <row r="933" s="46" customFormat="1" x14ac:dyDescent="0.25"/>
    <row r="934" s="46" customFormat="1" x14ac:dyDescent="0.25"/>
    <row r="935" s="46" customFormat="1" x14ac:dyDescent="0.25"/>
    <row r="936" s="46" customFormat="1" x14ac:dyDescent="0.25"/>
    <row r="937" s="46" customFormat="1" x14ac:dyDescent="0.25"/>
    <row r="938" s="46" customFormat="1" x14ac:dyDescent="0.25"/>
    <row r="939" s="46" customFormat="1" x14ac:dyDescent="0.25"/>
    <row r="940" s="46" customFormat="1" x14ac:dyDescent="0.25"/>
    <row r="941" s="46" customFormat="1" x14ac:dyDescent="0.25"/>
    <row r="942" s="46" customFormat="1" x14ac:dyDescent="0.25"/>
    <row r="943" s="46" customFormat="1" x14ac:dyDescent="0.25"/>
    <row r="944" s="46" customFormat="1" x14ac:dyDescent="0.25"/>
    <row r="945" s="46" customFormat="1" x14ac:dyDescent="0.25"/>
    <row r="946" s="46" customFormat="1" x14ac:dyDescent="0.25"/>
    <row r="947" s="46" customFormat="1" x14ac:dyDescent="0.25"/>
    <row r="948" s="46" customFormat="1" x14ac:dyDescent="0.25"/>
    <row r="949" s="46" customFormat="1" x14ac:dyDescent="0.25"/>
    <row r="950" s="46" customFormat="1" x14ac:dyDescent="0.25"/>
    <row r="951" s="46" customFormat="1" x14ac:dyDescent="0.25"/>
    <row r="952" s="46" customFormat="1" x14ac:dyDescent="0.25"/>
    <row r="953" s="46" customFormat="1" x14ac:dyDescent="0.25"/>
    <row r="954" s="46" customFormat="1" x14ac:dyDescent="0.25"/>
    <row r="955" s="46" customFormat="1" x14ac:dyDescent="0.25"/>
    <row r="956" s="46" customFormat="1" x14ac:dyDescent="0.25"/>
    <row r="957" s="46" customFormat="1" x14ac:dyDescent="0.25"/>
    <row r="958" s="46" customFormat="1" x14ac:dyDescent="0.25"/>
    <row r="959" s="46" customFormat="1" x14ac:dyDescent="0.25"/>
    <row r="960" s="46" customFormat="1" x14ac:dyDescent="0.25"/>
    <row r="961" s="46" customFormat="1" x14ac:dyDescent="0.25"/>
    <row r="962" s="46" customFormat="1" x14ac:dyDescent="0.25"/>
    <row r="963" s="46" customFormat="1" x14ac:dyDescent="0.25"/>
    <row r="964" s="46" customFormat="1" x14ac:dyDescent="0.25"/>
    <row r="965" s="46" customFormat="1" x14ac:dyDescent="0.25"/>
    <row r="966" s="46" customFormat="1" x14ac:dyDescent="0.25"/>
    <row r="967" s="46" customFormat="1" x14ac:dyDescent="0.25"/>
    <row r="968" s="46" customFormat="1" x14ac:dyDescent="0.25"/>
    <row r="969" s="46" customFormat="1" x14ac:dyDescent="0.25"/>
    <row r="970" s="46" customFormat="1" x14ac:dyDescent="0.25"/>
    <row r="971" s="46" customFormat="1" x14ac:dyDescent="0.25"/>
    <row r="972" s="46" customFormat="1" x14ac:dyDescent="0.25"/>
    <row r="973" s="46" customFormat="1" x14ac:dyDescent="0.25"/>
    <row r="974" s="46" customFormat="1" x14ac:dyDescent="0.25"/>
    <row r="975" s="46" customFormat="1" x14ac:dyDescent="0.25"/>
    <row r="976" s="46" customFormat="1" x14ac:dyDescent="0.25"/>
    <row r="977" s="46" customFormat="1" x14ac:dyDescent="0.25"/>
    <row r="978" s="46" customFormat="1" x14ac:dyDescent="0.25"/>
    <row r="979" s="46" customFormat="1" x14ac:dyDescent="0.25"/>
    <row r="980" s="46" customFormat="1" x14ac:dyDescent="0.25"/>
    <row r="981" s="46" customFormat="1" x14ac:dyDescent="0.25"/>
    <row r="982" s="46" customFormat="1" x14ac:dyDescent="0.25"/>
    <row r="983" s="46" customFormat="1" x14ac:dyDescent="0.25"/>
    <row r="984" s="46" customFormat="1" x14ac:dyDescent="0.25"/>
    <row r="985" s="46" customFormat="1" x14ac:dyDescent="0.25"/>
    <row r="986" s="46" customFormat="1" x14ac:dyDescent="0.25"/>
    <row r="987" s="46" customFormat="1" x14ac:dyDescent="0.25"/>
    <row r="988" s="46" customFormat="1" x14ac:dyDescent="0.25"/>
    <row r="989" s="46" customFormat="1" x14ac:dyDescent="0.25"/>
    <row r="990" s="46" customFormat="1" x14ac:dyDescent="0.25"/>
    <row r="991" s="46" customFormat="1" x14ac:dyDescent="0.25"/>
    <row r="992" s="46" customFormat="1" x14ac:dyDescent="0.25"/>
    <row r="993" s="46" customFormat="1" x14ac:dyDescent="0.25"/>
    <row r="994" s="46" customFormat="1" x14ac:dyDescent="0.25"/>
    <row r="995" s="46" customFormat="1" x14ac:dyDescent="0.25"/>
    <row r="996" s="46" customFormat="1" x14ac:dyDescent="0.25"/>
    <row r="997" s="46" customFormat="1" x14ac:dyDescent="0.25"/>
    <row r="998" s="46" customFormat="1" x14ac:dyDescent="0.25"/>
    <row r="999" s="46" customFormat="1" x14ac:dyDescent="0.25"/>
    <row r="1000" s="46" customFormat="1" x14ac:dyDescent="0.25"/>
    <row r="1001" s="46" customFormat="1" x14ac:dyDescent="0.25"/>
    <row r="1002" s="46" customFormat="1" x14ac:dyDescent="0.25"/>
    <row r="1003" s="46" customFormat="1" x14ac:dyDescent="0.25"/>
    <row r="1004" s="46" customFormat="1" x14ac:dyDescent="0.25"/>
    <row r="1005" s="46" customFormat="1" x14ac:dyDescent="0.25"/>
    <row r="1006" s="46" customFormat="1" x14ac:dyDescent="0.25"/>
    <row r="1007" s="46" customFormat="1" x14ac:dyDescent="0.25"/>
    <row r="1008" s="46" customFormat="1" x14ac:dyDescent="0.25"/>
    <row r="1009" s="46" customFormat="1" x14ac:dyDescent="0.25"/>
    <row r="1010" s="46" customFormat="1" x14ac:dyDescent="0.25"/>
    <row r="1011" s="46" customFormat="1" x14ac:dyDescent="0.25"/>
    <row r="1012" s="46" customFormat="1" x14ac:dyDescent="0.25"/>
    <row r="1013" s="46" customFormat="1" x14ac:dyDescent="0.25"/>
    <row r="1014" s="46" customFormat="1" x14ac:dyDescent="0.25"/>
    <row r="1015" s="46" customFormat="1" x14ac:dyDescent="0.25"/>
    <row r="1016" s="46" customFormat="1" x14ac:dyDescent="0.25"/>
    <row r="1017" s="46" customFormat="1" x14ac:dyDescent="0.25"/>
    <row r="1018" s="46" customFormat="1" x14ac:dyDescent="0.25"/>
    <row r="1019" s="46" customFormat="1" x14ac:dyDescent="0.25"/>
    <row r="1020" s="46" customFormat="1" x14ac:dyDescent="0.25"/>
    <row r="1021" s="46" customFormat="1" x14ac:dyDescent="0.25"/>
    <row r="1022" s="46" customFormat="1" x14ac:dyDescent="0.25"/>
    <row r="1023" s="46" customFormat="1" x14ac:dyDescent="0.25"/>
    <row r="1024" s="46" customFormat="1" x14ac:dyDescent="0.25"/>
    <row r="1025" s="46" customFormat="1" x14ac:dyDescent="0.25"/>
    <row r="1026" s="46" customFormat="1" x14ac:dyDescent="0.25"/>
    <row r="1027" s="46" customFormat="1" x14ac:dyDescent="0.25"/>
    <row r="1028" s="46" customFormat="1" x14ac:dyDescent="0.25"/>
    <row r="1029" s="46" customFormat="1" x14ac:dyDescent="0.25"/>
    <row r="1030" s="46" customFormat="1" x14ac:dyDescent="0.25"/>
    <row r="1031" s="46" customFormat="1" x14ac:dyDescent="0.25"/>
    <row r="1032" s="46" customFormat="1" x14ac:dyDescent="0.25"/>
    <row r="1033" s="46" customFormat="1" x14ac:dyDescent="0.25"/>
    <row r="1034" s="46" customFormat="1" x14ac:dyDescent="0.25"/>
    <row r="1035" s="46" customFormat="1" x14ac:dyDescent="0.25"/>
    <row r="1036" s="46" customFormat="1" x14ac:dyDescent="0.25"/>
    <row r="1037" s="46" customFormat="1" x14ac:dyDescent="0.25"/>
    <row r="1038" s="46" customFormat="1" x14ac:dyDescent="0.25"/>
    <row r="1039" s="46" customFormat="1" x14ac:dyDescent="0.25"/>
    <row r="1040" s="46" customFormat="1" x14ac:dyDescent="0.25"/>
    <row r="1041" s="46" customFormat="1" x14ac:dyDescent="0.25"/>
    <row r="1042" s="46" customFormat="1" x14ac:dyDescent="0.25"/>
    <row r="1043" s="46" customFormat="1" x14ac:dyDescent="0.25"/>
    <row r="1044" s="46" customFormat="1" x14ac:dyDescent="0.25"/>
    <row r="1045" s="46" customFormat="1" x14ac:dyDescent="0.25"/>
    <row r="1046" s="46" customFormat="1" x14ac:dyDescent="0.25"/>
    <row r="1047" s="46" customFormat="1" x14ac:dyDescent="0.25"/>
    <row r="1048" s="46" customFormat="1" x14ac:dyDescent="0.25"/>
    <row r="1049" s="46" customFormat="1" x14ac:dyDescent="0.25"/>
    <row r="1050" s="46" customFormat="1" x14ac:dyDescent="0.25"/>
    <row r="1051" s="46" customFormat="1" x14ac:dyDescent="0.25"/>
    <row r="1052" s="46" customFormat="1" x14ac:dyDescent="0.25"/>
    <row r="1053" s="46" customFormat="1" x14ac:dyDescent="0.25"/>
    <row r="1054" s="46" customFormat="1" x14ac:dyDescent="0.25"/>
    <row r="1055" s="46" customFormat="1" x14ac:dyDescent="0.25"/>
    <row r="1056" s="46" customFormat="1" x14ac:dyDescent="0.25"/>
    <row r="1057" s="46" customFormat="1" x14ac:dyDescent="0.25"/>
    <row r="1058" s="46" customFormat="1" x14ac:dyDescent="0.25"/>
    <row r="1059" s="46" customFormat="1" x14ac:dyDescent="0.25"/>
    <row r="1060" s="46" customFormat="1" x14ac:dyDescent="0.25"/>
    <row r="1061" s="46" customFormat="1" x14ac:dyDescent="0.25"/>
    <row r="1062" s="46" customFormat="1" x14ac:dyDescent="0.25"/>
    <row r="1063" s="46" customFormat="1" x14ac:dyDescent="0.25"/>
    <row r="1064" s="46" customFormat="1" x14ac:dyDescent="0.25"/>
    <row r="1065" s="46" customFormat="1" x14ac:dyDescent="0.25"/>
    <row r="1066" s="46" customFormat="1" x14ac:dyDescent="0.25"/>
    <row r="1067" s="46" customFormat="1" x14ac:dyDescent="0.25"/>
    <row r="1068" s="46" customFormat="1" x14ac:dyDescent="0.25"/>
    <row r="1069" s="46" customFormat="1" x14ac:dyDescent="0.25"/>
    <row r="1070" s="46" customFormat="1" x14ac:dyDescent="0.25"/>
    <row r="1071" s="46" customFormat="1" x14ac:dyDescent="0.25"/>
    <row r="1072" s="46" customFormat="1" x14ac:dyDescent="0.25"/>
    <row r="1073" s="46" customFormat="1" x14ac:dyDescent="0.25"/>
    <row r="1074" s="46" customFormat="1" x14ac:dyDescent="0.25"/>
    <row r="1075" s="46" customFormat="1" x14ac:dyDescent="0.25"/>
    <row r="1076" s="46" customFormat="1" x14ac:dyDescent="0.25"/>
    <row r="1077" s="46" customFormat="1" x14ac:dyDescent="0.25"/>
    <row r="1078" s="46" customFormat="1" x14ac:dyDescent="0.25"/>
    <row r="1079" s="46" customFormat="1" x14ac:dyDescent="0.25"/>
    <row r="1080" s="46" customFormat="1" x14ac:dyDescent="0.25"/>
    <row r="1081" s="46" customFormat="1" x14ac:dyDescent="0.25"/>
    <row r="1082" s="46" customFormat="1" x14ac:dyDescent="0.25"/>
    <row r="1083" s="46" customFormat="1" x14ac:dyDescent="0.25"/>
    <row r="1084" s="46" customFormat="1" x14ac:dyDescent="0.25"/>
    <row r="1085" s="46" customFormat="1" x14ac:dyDescent="0.25"/>
    <row r="1086" s="46" customFormat="1" x14ac:dyDescent="0.25"/>
    <row r="1087" s="46" customFormat="1" x14ac:dyDescent="0.25"/>
    <row r="1088" s="46" customFormat="1" x14ac:dyDescent="0.25"/>
    <row r="1089" s="46" customFormat="1" x14ac:dyDescent="0.25"/>
    <row r="1090" s="46" customFormat="1" x14ac:dyDescent="0.25"/>
    <row r="1091" s="46" customFormat="1" x14ac:dyDescent="0.25"/>
    <row r="1092" s="46" customFormat="1" x14ac:dyDescent="0.25"/>
    <row r="1093" s="46" customFormat="1" x14ac:dyDescent="0.25"/>
    <row r="1094" s="46" customFormat="1" x14ac:dyDescent="0.25"/>
    <row r="1095" s="46" customFormat="1" x14ac:dyDescent="0.25"/>
    <row r="1096" s="46" customFormat="1" x14ac:dyDescent="0.25"/>
    <row r="1097" s="46" customFormat="1" x14ac:dyDescent="0.25"/>
    <row r="1098" s="46" customFormat="1" x14ac:dyDescent="0.25"/>
    <row r="1099" s="46" customFormat="1" x14ac:dyDescent="0.25"/>
    <row r="1100" s="46" customFormat="1" x14ac:dyDescent="0.25"/>
    <row r="1101" s="46" customFormat="1" x14ac:dyDescent="0.25"/>
    <row r="1102" s="46" customFormat="1" x14ac:dyDescent="0.25"/>
    <row r="1103" s="46" customFormat="1" x14ac:dyDescent="0.25"/>
    <row r="1104" s="46" customFormat="1" x14ac:dyDescent="0.25"/>
    <row r="1105" s="46" customFormat="1" x14ac:dyDescent="0.25"/>
    <row r="1106" s="46" customFormat="1" x14ac:dyDescent="0.25"/>
    <row r="1107" s="46" customFormat="1" x14ac:dyDescent="0.25"/>
    <row r="1108" s="46" customFormat="1" x14ac:dyDescent="0.25"/>
    <row r="1109" s="46" customFormat="1" x14ac:dyDescent="0.25"/>
    <row r="1110" s="46" customFormat="1" x14ac:dyDescent="0.25"/>
    <row r="1111" s="46" customFormat="1" x14ac:dyDescent="0.25"/>
    <row r="1112" s="46" customFormat="1" x14ac:dyDescent="0.25"/>
    <row r="1113" s="46" customFormat="1" x14ac:dyDescent="0.25"/>
    <row r="1114" s="46" customFormat="1" x14ac:dyDescent="0.25"/>
    <row r="1115" s="46" customFormat="1" x14ac:dyDescent="0.25"/>
    <row r="1116" s="46" customFormat="1" x14ac:dyDescent="0.25"/>
    <row r="1117" s="46" customFormat="1" x14ac:dyDescent="0.25"/>
    <row r="1118" s="46" customFormat="1" x14ac:dyDescent="0.25"/>
    <row r="1119" s="46" customFormat="1" x14ac:dyDescent="0.25"/>
    <row r="1120" s="46" customFormat="1" x14ac:dyDescent="0.25"/>
    <row r="1121" s="46" customFormat="1" x14ac:dyDescent="0.25"/>
    <row r="1122" s="46" customFormat="1" x14ac:dyDescent="0.25"/>
    <row r="1123" s="46" customFormat="1" x14ac:dyDescent="0.25"/>
  </sheetData>
  <mergeCells count="66">
    <mergeCell ref="C5:J5"/>
    <mergeCell ref="D6:J6"/>
    <mergeCell ref="D7:J7"/>
    <mergeCell ref="D8:J8"/>
    <mergeCell ref="A1:K1"/>
    <mergeCell ref="A11:K11"/>
    <mergeCell ref="A13:A18"/>
    <mergeCell ref="A20:A25"/>
    <mergeCell ref="D22:J22"/>
    <mergeCell ref="D23:J23"/>
    <mergeCell ref="D24:J24"/>
    <mergeCell ref="D25:J25"/>
    <mergeCell ref="A10:J10"/>
    <mergeCell ref="A4:A9"/>
    <mergeCell ref="D9:J9"/>
    <mergeCell ref="A70:J70"/>
    <mergeCell ref="A62:J62"/>
    <mergeCell ref="A44:K44"/>
    <mergeCell ref="C14:J14"/>
    <mergeCell ref="A19:J19"/>
    <mergeCell ref="D15:J15"/>
    <mergeCell ref="D16:J16"/>
    <mergeCell ref="D17:J17"/>
    <mergeCell ref="D18:J18"/>
    <mergeCell ref="C21:J21"/>
    <mergeCell ref="C28:J28"/>
    <mergeCell ref="A26:J26"/>
    <mergeCell ref="D53:J53"/>
    <mergeCell ref="A33:J33"/>
    <mergeCell ref="A27:A32"/>
    <mergeCell ref="D29:J29"/>
    <mergeCell ref="D30:J30"/>
    <mergeCell ref="D31:J31"/>
    <mergeCell ref="D32:J32"/>
    <mergeCell ref="B34:B35"/>
    <mergeCell ref="C34:C35"/>
    <mergeCell ref="D34:D35"/>
    <mergeCell ref="C36:J36"/>
    <mergeCell ref="A34:A40"/>
    <mergeCell ref="D37:J37"/>
    <mergeCell ref="D38:J38"/>
    <mergeCell ref="D39:J39"/>
    <mergeCell ref="D40:J40"/>
    <mergeCell ref="A41:J41"/>
    <mergeCell ref="A47:A53"/>
    <mergeCell ref="D50:J50"/>
    <mergeCell ref="D51:J51"/>
    <mergeCell ref="D52:J52"/>
    <mergeCell ref="A45:K45"/>
    <mergeCell ref="C49:J49"/>
    <mergeCell ref="A54:J54"/>
    <mergeCell ref="A42:J42"/>
    <mergeCell ref="C56:J56"/>
    <mergeCell ref="A55:A60"/>
    <mergeCell ref="D57:J57"/>
    <mergeCell ref="D58:J58"/>
    <mergeCell ref="D59:J59"/>
    <mergeCell ref="D60:J60"/>
    <mergeCell ref="A61:J61"/>
    <mergeCell ref="A69:J69"/>
    <mergeCell ref="A63:A68"/>
    <mergeCell ref="C64:J64"/>
    <mergeCell ref="D65:J65"/>
    <mergeCell ref="D66:J66"/>
    <mergeCell ref="D67:J67"/>
    <mergeCell ref="D68:J68"/>
  </mergeCells>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HONORARIOS!$A$5:$A$50</xm:f>
          </x14:formula1>
          <xm:sqref>E13 E27 E34:E35 E47:E48 E55 E63 E4</xm:sqref>
        </x14:dataValidation>
        <x14:dataValidation type="list" allowBlank="1" showInputMessage="1" showErrorMessage="1">
          <x14:formula1>
            <xm:f>HONORARIOS!$I$10:$I$11</xm:f>
          </x14:formula1>
          <xm:sqref>C16:C18 C23:C25 C30:C32 C38:C40 C51:C53 C58:C60 L16:L18 N16:N18 P16:P18 R16:R18 T16:T18 V16:V18 X16:X18 Z16:Z18 AB16:AB18 AD16:AD18 AF16:AF18 AH16:AH18 L23:L25 N23:N25 P23:P25 R23:R25 T23:T25 V23:V25 X23:X25 Z23:Z25 AB23:AB25 AD23:AD25 AF23:AF25 AH23:AH25 L30:L32 N30:N32 P30:P32 R30:R32 T30:T32 V30:V32 X30:X32 Z30:Z32 AB30:AB32 AD30:AD32 AF30:AF32 AH30:AH32 L38:L40 N38:N40 P38:P40 R38:R40 T38:T40 V38:V40 X38:X40 Z38:Z40 AB38:AB40 AD38:AD40 AF38:AF40 AH38:AH40 L51:L53 N51:N53 P51:P53 R51:R53 T51:T53 V51:V53 X51:X53 Z51:Z53 AB51:AB53 AD51:AD53 AF51:AF53 AH51:AH53 L58:L60 N58:N60 P58:P60 R58:R60 T58:T60 V58:V60 X58:X60 Z58:Z60 AB58:AB60 AD58:AD60 AF58:AF60 AH58:AH60 L66:L68 N66:N68 P66:P68 R66:R68 T66:T68 V66:V68 X66:X68 Z66:Z68 AB66:AB68 AD66:AD68 AF66:AF68 AH66:AH68 C66:C68 C7:C9 L7:L9 N7:N9 P7:P9 R7:R9 T7:T9 V7:V9 X7:X9 Z7:Z9 AB7:AB9 AD7:AD9 AF7:AF9 AH7:AH9</xm:sqref>
        </x14:dataValidation>
        <x14:dataValidation type="list" allowBlank="1" showInputMessage="1" showErrorMessage="1">
          <x14:formula1>
            <xm:f>HONORARIOS!$J$8:$J$12</xm:f>
          </x14:formula1>
          <xm:sqref>C15 AH57 C29 C37 C50 C57 L15 N15 P15 R15 T15 V15 X15 Z15 AB15 AD15 AF15 AH15 AB57 AD57 AF57 Z65 AF65 L65 N65 P65 R65 T65 V65 X65 L29 N29 P29 R29 T29 V29 X29 Z29 AB29 AD29 AF29 AH29 L37 N37 P37 R37 T37 V37 X37 Z37 AB37 AD37 AF37 AH37 L50 N50 P50 R50 T50 V50 X50 Z50 AB50 AD50 AF50 AH50 L57 N57 P57 R57 T57 V57 X57 Z57 AH65 C65 AB65 AD65 AH6 C6 AB6 AD6 AF6 L6 N6 P6 R6 T6 V6 X6 Z6</xm:sqref>
        </x14:dataValidation>
        <x14:dataValidation type="list" allowBlank="1" showInputMessage="1" showErrorMessage="1">
          <x14:formula1>
            <xm:f>HONORARIOS!$J$8:$J$13</xm:f>
          </x14:formula1>
          <xm:sqref>C22 L22 N22 P22 R22 AH22 AF22 AD22 AB22 Z22 X22 V22 T22</xm:sqref>
        </x14:dataValidation>
        <x14:dataValidation type="list" allowBlank="1" showInputMessage="1" showErrorMessage="1">
          <x14:formula1>
            <xm:f>HONORARIOS!$A$5:$A50</xm:f>
          </x14:formula1>
          <xm:sqref>E20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C690"/>
  <sheetViews>
    <sheetView topLeftCell="J27" zoomScale="55" zoomScaleNormal="55" workbookViewId="0">
      <selection activeCell="B25" sqref="B25"/>
    </sheetView>
  </sheetViews>
  <sheetFormatPr baseColWidth="10" defaultRowHeight="15" x14ac:dyDescent="0.25"/>
  <cols>
    <col min="1" max="1" width="39.42578125" customWidth="1"/>
    <col min="2" max="2" width="29.85546875" style="18" customWidth="1"/>
    <col min="3" max="3" width="50.42578125" customWidth="1"/>
    <col min="4" max="4" width="21.28515625" customWidth="1"/>
    <col min="5" max="5" width="16.85546875" customWidth="1"/>
    <col min="6" max="6" width="35" style="7" customWidth="1"/>
    <col min="7" max="7" width="17.28515625" customWidth="1"/>
    <col min="8" max="8" width="26.28515625" customWidth="1"/>
    <col min="9" max="9" width="21" customWidth="1"/>
    <col min="10" max="10" width="23.42578125" customWidth="1"/>
    <col min="11" max="11" width="23.42578125" style="22" customWidth="1"/>
    <col min="12" max="12" width="23.42578125" style="122" customWidth="1"/>
    <col min="13" max="13" width="21.42578125" customWidth="1"/>
    <col min="14" max="14" width="21.42578125" style="52" customWidth="1"/>
    <col min="15" max="15" width="26.42578125" bestFit="1" customWidth="1"/>
    <col min="16" max="16" width="18.28515625" style="52" customWidth="1"/>
    <col min="17" max="17" width="20.42578125" customWidth="1"/>
    <col min="18" max="18" width="18.28515625" style="52" customWidth="1"/>
    <col min="19" max="19" width="21.140625" customWidth="1"/>
    <col min="20" max="20" width="18.28515625" style="52" customWidth="1"/>
    <col min="21" max="21" width="22.140625" customWidth="1"/>
    <col min="22" max="22" width="18.28515625" style="52" customWidth="1"/>
    <col min="23" max="23" width="21.7109375" customWidth="1"/>
    <col min="24" max="24" width="18.28515625" style="52" customWidth="1"/>
    <col min="25" max="25" width="21.42578125" customWidth="1"/>
    <col min="26" max="26" width="18.28515625" style="52" customWidth="1"/>
    <col min="27" max="27" width="21.140625" customWidth="1"/>
    <col min="28" max="28" width="18.28515625" style="52" customWidth="1"/>
    <col min="29" max="29" width="19.28515625" bestFit="1" customWidth="1"/>
    <col min="30" max="30" width="19.28515625" style="52" customWidth="1"/>
    <col min="31" max="31" width="22.28515625" customWidth="1"/>
    <col min="32" max="32" width="18.28515625" style="52" customWidth="1"/>
    <col min="33" max="33" width="20" bestFit="1" customWidth="1"/>
    <col min="34" max="34" width="20" style="52" customWidth="1"/>
    <col min="35" max="35" width="21" bestFit="1" customWidth="1"/>
    <col min="36" max="237" width="11.42578125" style="46"/>
  </cols>
  <sheetData>
    <row r="1" spans="1:237" ht="46.5" customHeight="1" thickBot="1" x14ac:dyDescent="0.3">
      <c r="A1" s="651" t="s">
        <v>164</v>
      </c>
      <c r="B1" s="652"/>
      <c r="C1" s="652"/>
      <c r="D1" s="652"/>
      <c r="E1" s="652"/>
      <c r="F1" s="652"/>
      <c r="G1" s="652"/>
      <c r="H1" s="652"/>
      <c r="I1" s="652"/>
      <c r="J1" s="652"/>
      <c r="K1" s="652"/>
      <c r="L1" s="154"/>
      <c r="M1" s="46"/>
      <c r="N1" s="46"/>
      <c r="O1" s="46"/>
      <c r="P1" s="46"/>
      <c r="Q1" s="46"/>
      <c r="R1" s="46"/>
      <c r="S1" s="46"/>
      <c r="T1" s="46"/>
      <c r="U1" s="46"/>
      <c r="V1" s="46"/>
      <c r="W1" s="46"/>
      <c r="X1" s="46"/>
      <c r="Y1" s="46"/>
      <c r="Z1" s="46"/>
      <c r="AA1" s="46"/>
      <c r="AB1" s="46"/>
      <c r="AC1" s="46"/>
      <c r="AD1" s="46"/>
      <c r="AE1" s="46"/>
      <c r="AF1" s="46"/>
      <c r="AG1" s="46"/>
      <c r="AH1" s="46"/>
      <c r="AI1" s="46"/>
    </row>
    <row r="2" spans="1:237" ht="15.75" thickBot="1" x14ac:dyDescent="0.3">
      <c r="A2" s="492" t="s">
        <v>121</v>
      </c>
      <c r="B2" s="492"/>
      <c r="C2" s="492"/>
      <c r="D2" s="492"/>
      <c r="E2" s="492"/>
      <c r="F2" s="492"/>
      <c r="G2" s="492"/>
      <c r="H2" s="492"/>
      <c r="I2" s="492"/>
      <c r="J2" s="492"/>
      <c r="K2" s="492"/>
      <c r="L2" s="96"/>
      <c r="M2" s="192">
        <v>1.0328832752791366</v>
      </c>
      <c r="N2" s="191"/>
      <c r="O2" s="192">
        <v>1.0667309266444205</v>
      </c>
      <c r="P2" s="191"/>
      <c r="Q2" s="192">
        <v>1.1007752334453451</v>
      </c>
      <c r="R2" s="191"/>
      <c r="S2" s="192">
        <v>1.1359444285376925</v>
      </c>
      <c r="T2" s="191"/>
      <c r="U2" s="192">
        <v>1.1718378943935353</v>
      </c>
      <c r="V2" s="191"/>
      <c r="W2" s="192">
        <v>1.2085196208340565</v>
      </c>
      <c r="X2" s="191"/>
      <c r="Y2" s="192">
        <v>1.2457877968277771</v>
      </c>
      <c r="Z2" s="191"/>
      <c r="AA2" s="192">
        <v>1.2836019905610632</v>
      </c>
      <c r="AB2" s="191"/>
      <c r="AC2" s="192">
        <v>1.3224442401340015</v>
      </c>
      <c r="AD2" s="191"/>
      <c r="AE2" s="192">
        <v>1.3631619032051636</v>
      </c>
      <c r="AF2" s="191"/>
      <c r="AG2" s="192">
        <v>1.4043449669096169</v>
      </c>
      <c r="AH2" s="191"/>
      <c r="AI2" s="192">
        <v>1.4471811771038039</v>
      </c>
    </row>
    <row r="3" spans="1:237" s="6" customFormat="1" ht="92.25" customHeight="1" thickBot="1" x14ac:dyDescent="0.3">
      <c r="A3" s="20" t="s">
        <v>3</v>
      </c>
      <c r="B3" s="26" t="s">
        <v>13</v>
      </c>
      <c r="C3" s="26" t="s">
        <v>72</v>
      </c>
      <c r="D3" s="26" t="s">
        <v>38</v>
      </c>
      <c r="E3" s="26" t="s">
        <v>1</v>
      </c>
      <c r="F3" s="27" t="s">
        <v>40</v>
      </c>
      <c r="G3" s="27" t="s">
        <v>37</v>
      </c>
      <c r="H3" s="27" t="s">
        <v>102</v>
      </c>
      <c r="I3" s="27" t="s">
        <v>103</v>
      </c>
      <c r="J3" s="27" t="s">
        <v>41</v>
      </c>
      <c r="K3" s="162" t="s">
        <v>101</v>
      </c>
      <c r="L3" s="157" t="s">
        <v>107</v>
      </c>
      <c r="M3" s="241" t="s">
        <v>108</v>
      </c>
      <c r="N3" s="155" t="s">
        <v>107</v>
      </c>
      <c r="O3" s="241" t="s">
        <v>109</v>
      </c>
      <c r="P3" s="155" t="s">
        <v>107</v>
      </c>
      <c r="Q3" s="241" t="s">
        <v>110</v>
      </c>
      <c r="R3" s="155" t="s">
        <v>107</v>
      </c>
      <c r="S3" s="241" t="s">
        <v>111</v>
      </c>
      <c r="T3" s="155" t="s">
        <v>107</v>
      </c>
      <c r="U3" s="241" t="s">
        <v>112</v>
      </c>
      <c r="V3" s="155" t="s">
        <v>107</v>
      </c>
      <c r="W3" s="241" t="s">
        <v>113</v>
      </c>
      <c r="X3" s="155" t="s">
        <v>107</v>
      </c>
      <c r="Y3" s="241" t="s">
        <v>114</v>
      </c>
      <c r="Z3" s="155" t="s">
        <v>107</v>
      </c>
      <c r="AA3" s="241" t="s">
        <v>115</v>
      </c>
      <c r="AB3" s="155" t="s">
        <v>107</v>
      </c>
      <c r="AC3" s="241" t="s">
        <v>116</v>
      </c>
      <c r="AD3" s="155" t="s">
        <v>107</v>
      </c>
      <c r="AE3" s="241" t="s">
        <v>117</v>
      </c>
      <c r="AF3" s="155" t="s">
        <v>107</v>
      </c>
      <c r="AG3" s="241" t="s">
        <v>118</v>
      </c>
      <c r="AH3" s="155" t="s">
        <v>107</v>
      </c>
      <c r="AI3" s="241" t="s">
        <v>119</v>
      </c>
      <c r="AJ3" s="584"/>
      <c r="AK3" s="584"/>
      <c r="AL3" s="584"/>
      <c r="AM3" s="584"/>
      <c r="AN3" s="584"/>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row>
    <row r="4" spans="1:237" ht="57" customHeight="1" thickBot="1" x14ac:dyDescent="0.3">
      <c r="A4" s="684" t="s">
        <v>122</v>
      </c>
      <c r="B4" s="675"/>
      <c r="C4" s="681" t="s">
        <v>137</v>
      </c>
      <c r="D4" s="678"/>
      <c r="E4" s="29">
        <v>28</v>
      </c>
      <c r="F4" s="30" t="str">
        <f>VLOOKUP(E4,HONORARIOS!A5:D50,2,0)</f>
        <v>Costos diseño relleno</v>
      </c>
      <c r="G4" s="29">
        <v>1</v>
      </c>
      <c r="H4" s="374">
        <f>VLOOKUP(E4,HONORARIOS!A5:E50,5,0)</f>
        <v>2092179351</v>
      </c>
      <c r="I4" s="374">
        <f>+H4*G4</f>
        <v>2092179351</v>
      </c>
      <c r="J4" s="29">
        <v>1</v>
      </c>
      <c r="K4" s="374">
        <f>+I4*J4</f>
        <v>2092179351</v>
      </c>
      <c r="L4" s="171"/>
      <c r="M4" s="172"/>
      <c r="N4" s="182"/>
      <c r="O4" s="172"/>
      <c r="P4" s="182"/>
      <c r="Q4" s="172"/>
      <c r="R4" s="182"/>
      <c r="S4" s="172"/>
      <c r="T4" s="182"/>
      <c r="U4" s="172"/>
      <c r="V4" s="182"/>
      <c r="W4" s="172"/>
      <c r="X4" s="182"/>
      <c r="Y4" s="172"/>
      <c r="Z4" s="182"/>
      <c r="AA4" s="172"/>
      <c r="AB4" s="182"/>
      <c r="AC4" s="172"/>
      <c r="AD4" s="182"/>
      <c r="AE4" s="172"/>
      <c r="AF4" s="182"/>
      <c r="AG4" s="172"/>
      <c r="AH4" s="182"/>
      <c r="AI4" s="172"/>
      <c r="AJ4" s="656"/>
      <c r="AK4" s="656"/>
      <c r="AL4" s="656"/>
      <c r="AM4" s="656"/>
    </row>
    <row r="5" spans="1:237" ht="70.5" customHeight="1" thickBot="1" x14ac:dyDescent="0.3">
      <c r="A5" s="685"/>
      <c r="B5" s="676"/>
      <c r="C5" s="682"/>
      <c r="D5" s="679"/>
      <c r="E5" s="29">
        <v>29</v>
      </c>
      <c r="F5" s="30" t="str">
        <f>VLOOKUP(E5,HONORARIOS!A6:D50,2,0)</f>
        <v>Costos EIA y Licencia</v>
      </c>
      <c r="G5" s="29">
        <v>1</v>
      </c>
      <c r="H5" s="374">
        <f>VLOOKUP(E5,HONORARIOS!A6:E50,5,0)</f>
        <v>1367804865</v>
      </c>
      <c r="I5" s="374">
        <f>+H5*G5</f>
        <v>1367804865</v>
      </c>
      <c r="J5" s="29">
        <v>1</v>
      </c>
      <c r="K5" s="374">
        <f>+I5*J5</f>
        <v>1367804865</v>
      </c>
      <c r="L5" s="171"/>
      <c r="M5" s="172"/>
      <c r="N5" s="182"/>
      <c r="O5" s="172"/>
      <c r="P5" s="182"/>
      <c r="Q5" s="172"/>
      <c r="R5" s="182"/>
      <c r="S5" s="172"/>
      <c r="T5" s="182"/>
      <c r="U5" s="172"/>
      <c r="V5" s="182"/>
      <c r="W5" s="172"/>
      <c r="X5" s="182"/>
      <c r="Y5" s="172"/>
      <c r="Z5" s="182"/>
      <c r="AA5" s="172"/>
      <c r="AB5" s="182"/>
      <c r="AC5" s="172"/>
      <c r="AD5" s="182"/>
      <c r="AE5" s="172"/>
      <c r="AF5" s="182"/>
      <c r="AG5" s="172"/>
      <c r="AH5" s="182"/>
      <c r="AI5" s="172"/>
    </row>
    <row r="6" spans="1:237" ht="95.25" customHeight="1" thickBot="1" x14ac:dyDescent="0.3">
      <c r="A6" s="685"/>
      <c r="B6" s="677"/>
      <c r="C6" s="683"/>
      <c r="D6" s="680"/>
      <c r="E6" s="29">
        <v>30</v>
      </c>
      <c r="F6" s="30" t="str">
        <f>VLOOKUP(E6,HONORARIOS!A7:D50,2,0)</f>
        <v>Acompañamiento</v>
      </c>
      <c r="G6" s="29">
        <v>1</v>
      </c>
      <c r="H6" s="374">
        <f>VLOOKUP(E6,HONORARIOS!A7:E50,5,0)</f>
        <v>30161644</v>
      </c>
      <c r="I6" s="374">
        <f>+H6*G6</f>
        <v>30161644</v>
      </c>
      <c r="J6" s="29">
        <v>1</v>
      </c>
      <c r="K6" s="374">
        <f>+I6*J6</f>
        <v>30161644</v>
      </c>
      <c r="L6" s="171"/>
      <c r="M6" s="172"/>
      <c r="N6" s="182"/>
      <c r="O6" s="172"/>
      <c r="P6" s="182"/>
      <c r="Q6" s="172"/>
      <c r="R6" s="182"/>
      <c r="S6" s="172"/>
      <c r="T6" s="182"/>
      <c r="U6" s="172"/>
      <c r="V6" s="182"/>
      <c r="W6" s="172"/>
      <c r="X6" s="182"/>
      <c r="Y6" s="172"/>
      <c r="Z6" s="182"/>
      <c r="AA6" s="172"/>
      <c r="AB6" s="182"/>
      <c r="AC6" s="172"/>
      <c r="AD6" s="182"/>
      <c r="AE6" s="172"/>
      <c r="AF6" s="182"/>
      <c r="AG6" s="172"/>
      <c r="AH6" s="182"/>
      <c r="AI6" s="172"/>
    </row>
    <row r="7" spans="1:237" ht="15.75" thickBot="1" x14ac:dyDescent="0.3">
      <c r="A7" s="685"/>
      <c r="B7" s="38" t="s">
        <v>100</v>
      </c>
      <c r="C7" s="514"/>
      <c r="D7" s="514"/>
      <c r="E7" s="514"/>
      <c r="F7" s="514"/>
      <c r="G7" s="514"/>
      <c r="H7" s="514"/>
      <c r="I7" s="514"/>
      <c r="J7" s="691"/>
      <c r="K7" s="393">
        <f>SUM(K4:K6)</f>
        <v>3490145860</v>
      </c>
      <c r="L7" s="173" t="s">
        <v>100</v>
      </c>
      <c r="M7" s="374">
        <f>+K7*100%</f>
        <v>3490145860</v>
      </c>
      <c r="N7" s="161" t="s">
        <v>100</v>
      </c>
      <c r="O7" s="374">
        <v>0</v>
      </c>
      <c r="P7" s="161" t="s">
        <v>100</v>
      </c>
      <c r="Q7" s="227"/>
      <c r="R7" s="161" t="s">
        <v>100</v>
      </c>
      <c r="S7" s="93"/>
      <c r="T7" s="161" t="s">
        <v>100</v>
      </c>
      <c r="U7" s="93"/>
      <c r="V7" s="161" t="s">
        <v>100</v>
      </c>
      <c r="W7" s="93"/>
      <c r="X7" s="161" t="s">
        <v>100</v>
      </c>
      <c r="Y7" s="93"/>
      <c r="Z7" s="161" t="s">
        <v>100</v>
      </c>
      <c r="AA7" s="227"/>
      <c r="AB7" s="161" t="s">
        <v>100</v>
      </c>
      <c r="AC7" s="93"/>
      <c r="AD7" s="161" t="s">
        <v>100</v>
      </c>
      <c r="AE7" s="93"/>
      <c r="AF7" s="161" t="s">
        <v>100</v>
      </c>
      <c r="AG7" s="93"/>
      <c r="AH7" s="161" t="s">
        <v>100</v>
      </c>
      <c r="AI7" s="93"/>
    </row>
    <row r="8" spans="1:237" s="21" customFormat="1" ht="30.75" thickBot="1" x14ac:dyDescent="0.3">
      <c r="A8" s="685"/>
      <c r="B8" s="34" t="s">
        <v>95</v>
      </c>
      <c r="C8" s="35" t="s">
        <v>104</v>
      </c>
      <c r="D8" s="692"/>
      <c r="E8" s="692"/>
      <c r="F8" s="692"/>
      <c r="G8" s="692"/>
      <c r="H8" s="692"/>
      <c r="I8" s="692"/>
      <c r="J8" s="692"/>
      <c r="K8" s="158">
        <f>+IF(C8="Consultoria (25%)",K7*25%,0)+IF(C8="Obra (30%)",K7*30%,0)+IF(C8="Directo (20%)",K7*20%,0)+IF(C8="No aplica",0,0)+IF(C8="Directo (10%)",K7*10%,0)</f>
        <v>0</v>
      </c>
      <c r="L8" s="175" t="s">
        <v>104</v>
      </c>
      <c r="M8" s="174">
        <f>+IF(L8="Consultoria (25%)",M7*25%,0)+IF(L8="Obra (30%)",M7*30%,0)+IF(L8="Directo (20%)",M7*20%,0)+IF(L8="No aplica",0,0)+IF(L8="Directo (10%)",M7*10%,0)</f>
        <v>0</v>
      </c>
      <c r="N8" s="175" t="s">
        <v>104</v>
      </c>
      <c r="O8" s="174">
        <f>+IF(N8="Consultoria (25%)",O7*25%,0)+IF(N8="Obra (30%)",O7*30%,0)+IF(N8="Directo (20%)",O7*20%,0)+IF(N8="No aplica",0,0)+IF(N8="Directo (10%)",O7*10%,0)</f>
        <v>0</v>
      </c>
      <c r="P8" s="175" t="s">
        <v>104</v>
      </c>
      <c r="Q8" s="174">
        <f>+IF(P8="Consultoria (25%)",Q7*25%,0)+IF(P8="Obra (30%)",Q7*30%,0)+IF(P8="Directo (20%)",Q7*20%,0)+IF(P8="No aplica",0,0)+IF(P8="Directo (10%)",Q7*10%,0)</f>
        <v>0</v>
      </c>
      <c r="R8" s="175" t="s">
        <v>96</v>
      </c>
      <c r="S8" s="174">
        <f>+IF(R8="Consultoria (25%)",S7*25%,0)+IF(R8="Obra (30%)",S7*30%,0)+IF(R8="Directo (20%)",S7*20%,0)+IF(R8="No aplica",0,0)+IF(R8="Directo (10%)",S7*10%,0)</f>
        <v>0</v>
      </c>
      <c r="T8" s="175" t="s">
        <v>96</v>
      </c>
      <c r="U8" s="174">
        <f>+IF(T8="Consultoria (25%)",U7*25%,0)+IF(T8="Obra (30%)",U7*30%,0)+IF(T8="Directo (20%)",U7*20%,0)+IF(T8="No aplica",0,0)+IF(T8="Directo (10%)",U7*10%,0)</f>
        <v>0</v>
      </c>
      <c r="V8" s="175" t="s">
        <v>96</v>
      </c>
      <c r="W8" s="174">
        <f>+IF(V8="Consultoria (25%)",W7*25%,0)+IF(V8="Obra (30%)",W7*30%,0)+IF(V8="Directo (20%)",W7*20%,0)+IF(V8="No aplica",0,0)+IF(V8="Directo (10%)",W7*10%,0)</f>
        <v>0</v>
      </c>
      <c r="X8" s="175" t="s">
        <v>96</v>
      </c>
      <c r="Y8" s="174">
        <f>+IF(X8="Consultoria (25%)",Y7*25%,0)+IF(X8="Obra (30%)",Y7*30%,0)+IF(X8="Directo (20%)",Y7*20%,0)+IF(X8="No aplica",0,0)+IF(X8="Directo (10%)",Y7*10%,0)</f>
        <v>0</v>
      </c>
      <c r="Z8" s="175" t="s">
        <v>97</v>
      </c>
      <c r="AA8" s="174">
        <f>+IF(Z8="Consultoria (25%)",AA7*25%,0)+IF(Z8="Obra (30%)",AA7*30%,0)+IF(Z8="Directo (20%)",AA7*20%,0)+IF(Z8="No aplica",0,0)+IF(Z8="Directo (10%)",AA7*10%,0)</f>
        <v>0</v>
      </c>
      <c r="AB8" s="175" t="s">
        <v>96</v>
      </c>
      <c r="AC8" s="174">
        <f>+IF(AB8="Consultoria (25%)",AC7*25%,0)+IF(AB8="Obra (30%)",AC7*30%,0)+IF(AB8="Directo (20%)",AC7*20%,0)+IF(AB8="No aplica",0,0)+IF(AB8="Directo (10%)",AC7*10%,0)</f>
        <v>0</v>
      </c>
      <c r="AD8" s="175" t="s">
        <v>96</v>
      </c>
      <c r="AE8" s="174">
        <f>+IF(AD8="Consultoria (25%)",AE7*25%,0)+IF(AD8="Obra (30%)",AE7*30%,0)+IF(AD8="Directo (20%)",AE7*20%,0)+IF(AD8="No aplica",0,0)+IF(AD8="Directo (10%)",AE7*10%,0)</f>
        <v>0</v>
      </c>
      <c r="AF8" s="175" t="s">
        <v>96</v>
      </c>
      <c r="AG8" s="174">
        <f>+IF(AF8="Consultoria (25%)",AG7*25%,0)+IF(AF8="Obra (30%)",AG7*30%,0)+IF(AF8="Directo (20%)",AG7*20%,0)+IF(AF8="No aplica",0,0)+IF(AF8="Directo (10%)",AG7*10%,0)</f>
        <v>0</v>
      </c>
      <c r="AH8" s="175" t="s">
        <v>96</v>
      </c>
      <c r="AI8" s="174">
        <f>+IF(AH8="Consultoria (25%)",AI7*25%,0)+IF(AH8="Obra (30%)",AI7*30%,0)+IF(AH8="Directo (20%)",AI7*20%,0)+IF(AH8="No aplica",0,0)+IF(AH8="Directo (10%)",AI7*10%,0)</f>
        <v>0</v>
      </c>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row>
    <row r="9" spans="1:237" s="21" customFormat="1" ht="30.75" thickBot="1" x14ac:dyDescent="0.3">
      <c r="A9" s="685"/>
      <c r="B9" s="350" t="s">
        <v>123</v>
      </c>
      <c r="C9" s="35" t="s">
        <v>94</v>
      </c>
      <c r="D9" s="659"/>
      <c r="E9" s="659"/>
      <c r="F9" s="659"/>
      <c r="G9" s="659"/>
      <c r="H9" s="659"/>
      <c r="I9" s="659"/>
      <c r="J9" s="659"/>
      <c r="K9" s="374">
        <f>+IF(C9="si",K7*7%,0)</f>
        <v>244310210.20000002</v>
      </c>
      <c r="L9" s="175" t="s">
        <v>94</v>
      </c>
      <c r="M9" s="174">
        <f>+IF(L9="si",M7*7%,0)</f>
        <v>244310210.20000002</v>
      </c>
      <c r="N9" s="175" t="s">
        <v>94</v>
      </c>
      <c r="O9" s="174">
        <f>+IF(N9="si",O7*7%,0)</f>
        <v>0</v>
      </c>
      <c r="P9" s="175" t="s">
        <v>69</v>
      </c>
      <c r="Q9" s="174">
        <f>+IF(P9="si",Q7*10%,0)</f>
        <v>0</v>
      </c>
      <c r="R9" s="175" t="s">
        <v>94</v>
      </c>
      <c r="S9" s="174">
        <f>+IF(R9="si",S7*10%,0)</f>
        <v>0</v>
      </c>
      <c r="T9" s="175" t="s">
        <v>94</v>
      </c>
      <c r="U9" s="174">
        <f>+IF(T9="si",U7*10%,0)</f>
        <v>0</v>
      </c>
      <c r="V9" s="175" t="s">
        <v>94</v>
      </c>
      <c r="W9" s="174">
        <f>+IF(V9="si",W7*10%,0)</f>
        <v>0</v>
      </c>
      <c r="X9" s="175" t="s">
        <v>94</v>
      </c>
      <c r="Y9" s="174">
        <f>+IF(X9="si",Y7*10%,0)</f>
        <v>0</v>
      </c>
      <c r="Z9" s="175" t="s">
        <v>94</v>
      </c>
      <c r="AA9" s="174">
        <f>+IF(Z9="si",AA7*10%,0)</f>
        <v>0</v>
      </c>
      <c r="AB9" s="175" t="s">
        <v>94</v>
      </c>
      <c r="AC9" s="174">
        <f>+IF(AB9="si",AC7*10%,0)</f>
        <v>0</v>
      </c>
      <c r="AD9" s="175" t="s">
        <v>94</v>
      </c>
      <c r="AE9" s="174">
        <f>+IF(AD9="si",AE7*10%,0)</f>
        <v>0</v>
      </c>
      <c r="AF9" s="175" t="s">
        <v>94</v>
      </c>
      <c r="AG9" s="174">
        <f>+IF(AF9="si",AG7*10%,0)</f>
        <v>0</v>
      </c>
      <c r="AH9" s="175" t="s">
        <v>94</v>
      </c>
      <c r="AI9" s="174">
        <f>+IF(AH9="si",AI7*10%,0)</f>
        <v>0</v>
      </c>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row>
    <row r="10" spans="1:237" s="21" customFormat="1" ht="30.75" thickBot="1" x14ac:dyDescent="0.3">
      <c r="A10" s="685"/>
      <c r="B10" s="34" t="s">
        <v>92</v>
      </c>
      <c r="C10" s="35" t="s">
        <v>69</v>
      </c>
      <c r="D10" s="659"/>
      <c r="E10" s="659"/>
      <c r="F10" s="659"/>
      <c r="G10" s="659"/>
      <c r="H10" s="659"/>
      <c r="I10" s="659"/>
      <c r="J10" s="659"/>
      <c r="K10" s="158">
        <f>+IF(C10="si",K7*7%,0)</f>
        <v>0</v>
      </c>
      <c r="L10" s="175" t="s">
        <v>69</v>
      </c>
      <c r="M10" s="174">
        <f>+IF(L10="si",M7*7%,0)</f>
        <v>0</v>
      </c>
      <c r="N10" s="175" t="s">
        <v>69</v>
      </c>
      <c r="O10" s="174">
        <f>+IF(N10="si",O7*7%,0)</f>
        <v>0</v>
      </c>
      <c r="P10" s="175" t="s">
        <v>69</v>
      </c>
      <c r="Q10" s="174">
        <f>+IF(P10="si",Q7*7%,0)</f>
        <v>0</v>
      </c>
      <c r="R10" s="175" t="s">
        <v>94</v>
      </c>
      <c r="S10" s="174">
        <f>+IF(R10="si",S7*7%,0)</f>
        <v>0</v>
      </c>
      <c r="T10" s="175" t="s">
        <v>94</v>
      </c>
      <c r="U10" s="174">
        <f>+IF(T10="si",U7*7%,0)</f>
        <v>0</v>
      </c>
      <c r="V10" s="175" t="s">
        <v>94</v>
      </c>
      <c r="W10" s="174">
        <f>+IF(V10="si",W7*7%,0)</f>
        <v>0</v>
      </c>
      <c r="X10" s="175" t="s">
        <v>94</v>
      </c>
      <c r="Y10" s="174">
        <f>+IF(X10="si",Y7*7%,0)</f>
        <v>0</v>
      </c>
      <c r="Z10" s="175" t="s">
        <v>69</v>
      </c>
      <c r="AA10" s="174">
        <f>+IF(Z10="si",AA7*7%,0)</f>
        <v>0</v>
      </c>
      <c r="AB10" s="175" t="s">
        <v>94</v>
      </c>
      <c r="AC10" s="174">
        <f>+IF(AB10="si",AC7*7%,0)</f>
        <v>0</v>
      </c>
      <c r="AD10" s="175" t="s">
        <v>94</v>
      </c>
      <c r="AE10" s="174">
        <f>+IF(AD10="si",AE7*7%,0)</f>
        <v>0</v>
      </c>
      <c r="AF10" s="175" t="s">
        <v>94</v>
      </c>
      <c r="AG10" s="174">
        <f>+IF(AF10="si",AG7*7%,0)</f>
        <v>0</v>
      </c>
      <c r="AH10" s="175" t="s">
        <v>94</v>
      </c>
      <c r="AI10" s="174">
        <f>+IF(AH10="si",AI7*7%,0)</f>
        <v>0</v>
      </c>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row>
    <row r="11" spans="1:237" ht="29.25" customHeight="1" thickBot="1" x14ac:dyDescent="0.3">
      <c r="A11" s="686"/>
      <c r="B11" s="34" t="s">
        <v>93</v>
      </c>
      <c r="C11" s="35" t="s">
        <v>69</v>
      </c>
      <c r="D11" s="662"/>
      <c r="E11" s="662"/>
      <c r="F11" s="662"/>
      <c r="G11" s="662"/>
      <c r="H11" s="662"/>
      <c r="I11" s="662"/>
      <c r="J11" s="662"/>
      <c r="K11" s="158">
        <f>+IF(C11="si",K7*5%,0)</f>
        <v>0</v>
      </c>
      <c r="L11" s="175" t="s">
        <v>69</v>
      </c>
      <c r="M11" s="174">
        <f>+IF(L11="si",M7*5%,0)</f>
        <v>0</v>
      </c>
      <c r="N11" s="175" t="s">
        <v>69</v>
      </c>
      <c r="O11" s="174">
        <f>+IF(N11="si",O7*5%,0)</f>
        <v>0</v>
      </c>
      <c r="P11" s="175" t="s">
        <v>69</v>
      </c>
      <c r="Q11" s="174">
        <f>+IF(P11="si",Q7*5%,0)</f>
        <v>0</v>
      </c>
      <c r="R11" s="175" t="s">
        <v>94</v>
      </c>
      <c r="S11" s="174">
        <f>+IF(R11="si",S7*5%,0)</f>
        <v>0</v>
      </c>
      <c r="T11" s="175" t="s">
        <v>94</v>
      </c>
      <c r="U11" s="174">
        <f>+IF(T11="si",U7*5%,0)</f>
        <v>0</v>
      </c>
      <c r="V11" s="175" t="s">
        <v>94</v>
      </c>
      <c r="W11" s="174">
        <f>+IF(V11="si",W7*5%,0)</f>
        <v>0</v>
      </c>
      <c r="X11" s="175" t="s">
        <v>94</v>
      </c>
      <c r="Y11" s="174">
        <f>+IF(X11="si",Y7*5%,0)</f>
        <v>0</v>
      </c>
      <c r="Z11" s="175" t="s">
        <v>94</v>
      </c>
      <c r="AA11" s="174">
        <f>+IF(Z11="si",AA7*5%,0)</f>
        <v>0</v>
      </c>
      <c r="AB11" s="175" t="s">
        <v>94</v>
      </c>
      <c r="AC11" s="174">
        <f>+IF(AB11="si",AC7*5%,0)</f>
        <v>0</v>
      </c>
      <c r="AD11" s="175" t="s">
        <v>94</v>
      </c>
      <c r="AE11" s="174">
        <f>+IF(AD11="si",AE7*5%,0)</f>
        <v>0</v>
      </c>
      <c r="AF11" s="175" t="s">
        <v>94</v>
      </c>
      <c r="AG11" s="174">
        <f>+IF(AF11="si",AG7*5%,0)</f>
        <v>0</v>
      </c>
      <c r="AH11" s="175" t="s">
        <v>94</v>
      </c>
      <c r="AI11" s="174">
        <f>+IF(AH11="si",AI7*5%,0)</f>
        <v>0</v>
      </c>
    </row>
    <row r="12" spans="1:237" s="33" customFormat="1" ht="15.75" thickBot="1" x14ac:dyDescent="0.3">
      <c r="A12" s="500" t="s">
        <v>99</v>
      </c>
      <c r="B12" s="501"/>
      <c r="C12" s="501"/>
      <c r="D12" s="501"/>
      <c r="E12" s="501"/>
      <c r="F12" s="501"/>
      <c r="G12" s="501"/>
      <c r="H12" s="501"/>
      <c r="I12" s="501"/>
      <c r="J12" s="502"/>
      <c r="K12" s="394">
        <f>SUM(K7:K11)</f>
        <v>3734456070.1999998</v>
      </c>
      <c r="L12" s="188"/>
      <c r="M12" s="394">
        <f>SUM(M7:M11)</f>
        <v>3734456070.1999998</v>
      </c>
      <c r="N12" s="185"/>
      <c r="O12" s="394">
        <f>SUM(O7:O11)</f>
        <v>0</v>
      </c>
      <c r="P12" s="187"/>
      <c r="Q12" s="186">
        <f>SUM(Q7:Q11)</f>
        <v>0</v>
      </c>
      <c r="R12" s="185"/>
      <c r="S12" s="186">
        <f>SUM(S7:S11)</f>
        <v>0</v>
      </c>
      <c r="T12" s="185"/>
      <c r="U12" s="186">
        <f>SUM(U7:U11)</f>
        <v>0</v>
      </c>
      <c r="V12" s="185"/>
      <c r="W12" s="186">
        <f>SUM(W7:W11)</f>
        <v>0</v>
      </c>
      <c r="X12" s="185"/>
      <c r="Y12" s="186">
        <f>SUM(Y7:Y11)</f>
        <v>0</v>
      </c>
      <c r="Z12" s="185"/>
      <c r="AA12" s="186">
        <f>SUM(AA7:AA11)</f>
        <v>0</v>
      </c>
      <c r="AB12" s="187"/>
      <c r="AC12" s="186">
        <f>SUM(AC7:AC11)</f>
        <v>0</v>
      </c>
      <c r="AD12" s="185"/>
      <c r="AE12" s="186">
        <f>SUM(AE7:AE11)</f>
        <v>0</v>
      </c>
      <c r="AF12" s="185"/>
      <c r="AG12" s="186">
        <f>SUM(AG7:AG11)</f>
        <v>0</v>
      </c>
      <c r="AH12" s="185"/>
      <c r="AI12" s="186">
        <f>SUM(AI7:AI11)</f>
        <v>0</v>
      </c>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row>
    <row r="13" spans="1:237" ht="31.5" customHeight="1" thickBot="1" x14ac:dyDescent="0.3">
      <c r="A13" s="684" t="s">
        <v>124</v>
      </c>
      <c r="B13" s="678"/>
      <c r="C13" s="594" t="s">
        <v>125</v>
      </c>
      <c r="D13" s="678"/>
      <c r="E13" s="29">
        <v>46</v>
      </c>
      <c r="F13" s="30" t="str">
        <f>VLOOKUP(E13,HONORARIOS!$A$5:$D$50,2,0)</f>
        <v>Valor sujeto a resultado de estudios y diseños detallados</v>
      </c>
      <c r="G13" s="29">
        <v>0</v>
      </c>
      <c r="H13" s="100">
        <v>0</v>
      </c>
      <c r="I13" s="100">
        <f>+H13*G13</f>
        <v>0</v>
      </c>
      <c r="J13" s="29">
        <v>1</v>
      </c>
      <c r="K13" s="164">
        <f>+I13*J13</f>
        <v>0</v>
      </c>
      <c r="L13" s="176"/>
      <c r="M13" s="172"/>
      <c r="N13" s="182"/>
      <c r="O13" s="172"/>
      <c r="P13" s="182"/>
      <c r="Q13" s="172"/>
      <c r="R13" s="182"/>
      <c r="S13" s="172"/>
      <c r="T13" s="182"/>
      <c r="U13" s="172"/>
      <c r="V13" s="182"/>
      <c r="W13" s="172"/>
      <c r="X13" s="182"/>
      <c r="Y13" s="172"/>
      <c r="Z13" s="182"/>
      <c r="AA13" s="172"/>
      <c r="AB13" s="182"/>
      <c r="AC13" s="172"/>
      <c r="AD13" s="182"/>
      <c r="AE13" s="172"/>
      <c r="AF13" s="182"/>
      <c r="AG13" s="172"/>
      <c r="AH13" s="182"/>
      <c r="AI13" s="172"/>
      <c r="AJ13" s="656"/>
      <c r="AK13" s="656"/>
      <c r="AL13" s="656"/>
      <c r="AM13" s="656"/>
      <c r="AN13" s="656"/>
    </row>
    <row r="14" spans="1:237" ht="86.25" customHeight="1" thickBot="1" x14ac:dyDescent="0.3">
      <c r="A14" s="685"/>
      <c r="B14" s="679"/>
      <c r="C14" s="595"/>
      <c r="D14" s="679"/>
      <c r="E14" s="29"/>
      <c r="F14" s="32"/>
      <c r="G14" s="29"/>
      <c r="H14" s="100"/>
      <c r="I14" s="100"/>
      <c r="J14" s="29"/>
      <c r="K14" s="165">
        <f>+I14*J14</f>
        <v>0</v>
      </c>
      <c r="L14" s="176"/>
      <c r="M14" s="172"/>
      <c r="N14" s="182"/>
      <c r="O14" s="172"/>
      <c r="P14" s="182"/>
      <c r="Q14" s="172"/>
      <c r="R14" s="182"/>
      <c r="S14" s="172"/>
      <c r="T14" s="182"/>
      <c r="U14" s="172"/>
      <c r="V14" s="182"/>
      <c r="W14" s="172"/>
      <c r="X14" s="182"/>
      <c r="Y14" s="172"/>
      <c r="Z14" s="182"/>
      <c r="AA14" s="172"/>
      <c r="AB14" s="182"/>
      <c r="AC14" s="172"/>
      <c r="AD14" s="182"/>
      <c r="AE14" s="172"/>
      <c r="AF14" s="182"/>
      <c r="AG14" s="172"/>
      <c r="AH14" s="182"/>
      <c r="AI14" s="172"/>
    </row>
    <row r="15" spans="1:237" ht="65.25" customHeight="1" thickBot="1" x14ac:dyDescent="0.3">
      <c r="A15" s="685"/>
      <c r="B15" s="680"/>
      <c r="C15" s="596"/>
      <c r="D15" s="680"/>
      <c r="E15" s="29"/>
      <c r="F15" s="32"/>
      <c r="G15" s="29"/>
      <c r="H15" s="100"/>
      <c r="I15" s="100"/>
      <c r="J15" s="29"/>
      <c r="K15" s="166">
        <f>+I15*J15</f>
        <v>0</v>
      </c>
      <c r="L15" s="176"/>
      <c r="M15" s="172"/>
      <c r="N15" s="182"/>
      <c r="O15" s="172"/>
      <c r="P15" s="182"/>
      <c r="Q15" s="172"/>
      <c r="R15" s="182"/>
      <c r="S15" s="172"/>
      <c r="T15" s="182"/>
      <c r="U15" s="172"/>
      <c r="V15" s="182"/>
      <c r="W15" s="172"/>
      <c r="X15" s="182"/>
      <c r="Y15" s="172"/>
      <c r="Z15" s="182"/>
      <c r="AA15" s="172"/>
      <c r="AB15" s="182"/>
      <c r="AC15" s="172"/>
      <c r="AD15" s="182"/>
      <c r="AE15" s="172"/>
      <c r="AF15" s="182"/>
      <c r="AG15" s="172"/>
      <c r="AH15" s="182"/>
      <c r="AI15" s="172"/>
    </row>
    <row r="16" spans="1:237" ht="15.75" thickBot="1" x14ac:dyDescent="0.3">
      <c r="A16" s="685"/>
      <c r="B16" s="38" t="s">
        <v>100</v>
      </c>
      <c r="C16" s="514"/>
      <c r="D16" s="514"/>
      <c r="E16" s="514"/>
      <c r="F16" s="514"/>
      <c r="G16" s="514"/>
      <c r="H16" s="514"/>
      <c r="I16" s="514"/>
      <c r="J16" s="691"/>
      <c r="K16" s="167">
        <f>SUM(K13:K15)</f>
        <v>0</v>
      </c>
      <c r="L16" s="173" t="s">
        <v>100</v>
      </c>
      <c r="M16" s="227">
        <f>+(K16*50%)*M2</f>
        <v>0</v>
      </c>
      <c r="N16" s="161" t="s">
        <v>100</v>
      </c>
      <c r="O16" s="227">
        <f>+(K16*50%)*O2</f>
        <v>0</v>
      </c>
      <c r="P16" s="161" t="s">
        <v>100</v>
      </c>
      <c r="Q16" s="227"/>
      <c r="R16" s="161" t="s">
        <v>100</v>
      </c>
      <c r="S16" s="93"/>
      <c r="T16" s="161" t="s">
        <v>100</v>
      </c>
      <c r="U16" s="93"/>
      <c r="V16" s="161" t="s">
        <v>100</v>
      </c>
      <c r="W16" s="93"/>
      <c r="X16" s="161" t="s">
        <v>100</v>
      </c>
      <c r="Y16" s="93"/>
      <c r="Z16" s="161" t="s">
        <v>100</v>
      </c>
      <c r="AA16" s="227"/>
      <c r="AB16" s="161" t="s">
        <v>100</v>
      </c>
      <c r="AC16" s="93"/>
      <c r="AD16" s="161" t="s">
        <v>100</v>
      </c>
      <c r="AE16" s="93"/>
      <c r="AF16" s="161" t="s">
        <v>100</v>
      </c>
      <c r="AG16" s="93"/>
      <c r="AH16" s="161" t="s">
        <v>100</v>
      </c>
      <c r="AI16" s="93"/>
    </row>
    <row r="17" spans="1:237" s="21" customFormat="1" ht="30.75" thickBot="1" x14ac:dyDescent="0.3">
      <c r="A17" s="685"/>
      <c r="B17" s="36" t="s">
        <v>95</v>
      </c>
      <c r="C17" s="35" t="s">
        <v>104</v>
      </c>
      <c r="D17" s="658"/>
      <c r="E17" s="659"/>
      <c r="F17" s="659"/>
      <c r="G17" s="659"/>
      <c r="H17" s="659"/>
      <c r="I17" s="659"/>
      <c r="J17" s="660"/>
      <c r="K17" s="168">
        <f>+IF(C17="Consultoria (25%)",K16*25%,0)+IF(C17="Obra (30%)",K16*30%,0)+IF(C17="Directo (20%)",K16*20%,0)+IF(C17="No aplica",0,0)+IF(C17="Directo (10%)",K16*10%,0)</f>
        <v>0</v>
      </c>
      <c r="L17" s="175" t="s">
        <v>104</v>
      </c>
      <c r="M17" s="174">
        <f>+IF(L17="Consultoria (25%)",M16*25%,0)+IF(L17="Obra (30%)",M16*30%,0)+IF(L17="Directo (20%)",M16*20%,0)+IF(L17="No aplica",0,0)+IF(L17="Directo (10%)",M16*10%,0)</f>
        <v>0</v>
      </c>
      <c r="N17" s="175" t="s">
        <v>104</v>
      </c>
      <c r="O17" s="174">
        <f>+IF(N17="Consultoria (25%)",O16*25%,0)+IF(N17="Obra (30%)",O16*30%,0)+IF(N17="Directo (20%)",O16*20%,0)+IF(N17="No aplica",0,0)+IF(N17="Directo (10%)",O16*10%,0)</f>
        <v>0</v>
      </c>
      <c r="P17" s="175" t="s">
        <v>104</v>
      </c>
      <c r="Q17" s="174">
        <f>+IF(P17="Consultoria (25%)",Q16*25%,0)+IF(P17="Obra (30%)",Q16*30%,0)+IF(P17="Directo (20%)",Q16*20%,0)+IF(P17="No aplica",0,0)+IF(P17="Directo (10%)",Q16*10%,0)</f>
        <v>0</v>
      </c>
      <c r="R17" s="175" t="s">
        <v>96</v>
      </c>
      <c r="S17" s="174">
        <f>+IF(R17="Consultoria (25%)",S16*25%,0)+IF(R17="Obra (30%)",S16*30%,0)+IF(R17="Directo (20%)",S16*20%,0)+IF(R17="No aplica",0,0)+IF(R17="Directo (10%)",S16*10%,0)</f>
        <v>0</v>
      </c>
      <c r="T17" s="175" t="s">
        <v>96</v>
      </c>
      <c r="U17" s="174">
        <f>+IF(T17="Consultoria (25%)",U16*25%,0)+IF(T17="Obra (30%)",U16*30%,0)+IF(T17="Directo (20%)",U16*20%,0)+IF(T17="No aplica",0,0)+IF(T17="Directo (10%)",U16*10%,0)</f>
        <v>0</v>
      </c>
      <c r="V17" s="175" t="s">
        <v>96</v>
      </c>
      <c r="W17" s="174">
        <f>+IF(V17="Consultoria (25%)",W16*25%,0)+IF(V17="Obra (30%)",W16*30%,0)+IF(V17="Directo (20%)",W16*20%,0)+IF(V17="No aplica",0,0)+IF(V17="Directo (10%)",W16*10%,0)</f>
        <v>0</v>
      </c>
      <c r="X17" s="175" t="s">
        <v>96</v>
      </c>
      <c r="Y17" s="174">
        <f>+IF(X17="Consultoria (25%)",Y16*25%,0)+IF(X17="Obra (30%)",Y16*30%,0)+IF(X17="Directo (20%)",Y16*20%,0)+IF(X17="No aplica",0,0)+IF(X17="Directo (10%)",Y16*10%,0)</f>
        <v>0</v>
      </c>
      <c r="Z17" s="175" t="s">
        <v>104</v>
      </c>
      <c r="AA17" s="174">
        <f>+IF(Z17="Consultoria (25%)",AA16*25%,0)+IF(Z17="Obra (30%)",AA16*30%,0)+IF(Z17="Directo (20%)",AA16*20%,0)+IF(Z17="No aplica",0,0)+IF(Z17="Directo (10%)",AA16*10%,0)</f>
        <v>0</v>
      </c>
      <c r="AB17" s="175" t="s">
        <v>96</v>
      </c>
      <c r="AC17" s="174">
        <f>+IF(AB17="Consultoria (25%)",AC16*25%,0)+IF(AB17="Obra (30%)",AC16*30%,0)+IF(AB17="Directo (20%)",AC16*20%,0)+IF(AB17="No aplica",0,0)+IF(AB17="Directo (10%)",AC16*10%,0)</f>
        <v>0</v>
      </c>
      <c r="AD17" s="175" t="s">
        <v>96</v>
      </c>
      <c r="AE17" s="174">
        <f>+IF(AD17="Consultoria (25%)",AE16*25%,0)+IF(AD17="Obra (30%)",AE16*30%,0)+IF(AD17="Directo (20%)",AE16*20%,0)+IF(AD17="No aplica",0,0)+IF(AD17="Directo (10%)",AE16*10%,0)</f>
        <v>0</v>
      </c>
      <c r="AF17" s="175" t="s">
        <v>96</v>
      </c>
      <c r="AG17" s="174">
        <f>+IF(AF17="Consultoria (25%)",AG16*25%,0)+IF(AF17="Obra (30%)",AG16*30%,0)+IF(AF17="Directo (20%)",AG16*20%,0)+IF(AF17="No aplica",0,0)+IF(AF17="Directo (10%)",AG16*10%,0)</f>
        <v>0</v>
      </c>
      <c r="AH17" s="175" t="s">
        <v>96</v>
      </c>
      <c r="AI17" s="174">
        <f>+IF(AH17="Consultoria (25%)",AI16*25%,0)+IF(AH17="Obra (30%)",AI16*30%,0)+IF(AH17="Directo (20%)",AI16*20%,0)+IF(AH17="No aplica",0,0)+IF(AH17="Directo (10%)",AI16*10%,0)</f>
        <v>0</v>
      </c>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row>
    <row r="18" spans="1:237" s="21" customFormat="1" ht="30.75" thickBot="1" x14ac:dyDescent="0.3">
      <c r="A18" s="685"/>
      <c r="B18" s="373" t="s">
        <v>126</v>
      </c>
      <c r="C18" s="35" t="s">
        <v>94</v>
      </c>
      <c r="D18" s="658"/>
      <c r="E18" s="659"/>
      <c r="F18" s="659"/>
      <c r="G18" s="659"/>
      <c r="H18" s="659"/>
      <c r="I18" s="659"/>
      <c r="J18" s="660"/>
      <c r="K18" s="168">
        <f>+IF(C18="si",K16*8%,0)</f>
        <v>0</v>
      </c>
      <c r="L18" s="175" t="s">
        <v>94</v>
      </c>
      <c r="M18" s="174">
        <f>+IF(L18="si",M16*8%,0)</f>
        <v>0</v>
      </c>
      <c r="N18" s="175" t="s">
        <v>94</v>
      </c>
      <c r="O18" s="174">
        <f>+IF(N18="si",O16*8%,0)</f>
        <v>0</v>
      </c>
      <c r="P18" s="175" t="s">
        <v>69</v>
      </c>
      <c r="Q18" s="174">
        <f>+IF(P18="si",Q16*10%,0)</f>
        <v>0</v>
      </c>
      <c r="R18" s="175" t="s">
        <v>94</v>
      </c>
      <c r="S18" s="174">
        <f>+IF(R18="si",S16*10%,0)</f>
        <v>0</v>
      </c>
      <c r="T18" s="175" t="s">
        <v>94</v>
      </c>
      <c r="U18" s="174">
        <f>+IF(T18="si",U16*10%,0)</f>
        <v>0</v>
      </c>
      <c r="V18" s="175" t="s">
        <v>94</v>
      </c>
      <c r="W18" s="174">
        <f>+IF(V18="si",W16*10%,0)</f>
        <v>0</v>
      </c>
      <c r="X18" s="175" t="s">
        <v>94</v>
      </c>
      <c r="Y18" s="174">
        <f>+IF(X18="si",Y16*10%,0)</f>
        <v>0</v>
      </c>
      <c r="Z18" s="175" t="s">
        <v>69</v>
      </c>
      <c r="AA18" s="174">
        <f>+IF(Z18="si",AA16*10%,0)</f>
        <v>0</v>
      </c>
      <c r="AB18" s="175" t="s">
        <v>94</v>
      </c>
      <c r="AC18" s="174">
        <f>+IF(AB18="si",AC16*10%,0)</f>
        <v>0</v>
      </c>
      <c r="AD18" s="175" t="s">
        <v>94</v>
      </c>
      <c r="AE18" s="174">
        <f>+IF(AD18="si",AE16*10%,0)</f>
        <v>0</v>
      </c>
      <c r="AF18" s="175" t="s">
        <v>94</v>
      </c>
      <c r="AG18" s="174">
        <f>+IF(AF18="si",AG16*10%,0)</f>
        <v>0</v>
      </c>
      <c r="AH18" s="175" t="s">
        <v>94</v>
      </c>
      <c r="AI18" s="174">
        <f>+IF(AH18="si",AI16*10%,0)</f>
        <v>0</v>
      </c>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row>
    <row r="19" spans="1:237" s="21" customFormat="1" ht="30.75" thickBot="1" x14ac:dyDescent="0.3">
      <c r="A19" s="685"/>
      <c r="B19" s="36" t="s">
        <v>92</v>
      </c>
      <c r="C19" s="35" t="s">
        <v>69</v>
      </c>
      <c r="D19" s="658"/>
      <c r="E19" s="659"/>
      <c r="F19" s="659"/>
      <c r="G19" s="659"/>
      <c r="H19" s="659"/>
      <c r="I19" s="659"/>
      <c r="J19" s="660"/>
      <c r="K19" s="168">
        <f>+IF(C19="si",K16*7%,0)</f>
        <v>0</v>
      </c>
      <c r="L19" s="175" t="s">
        <v>69</v>
      </c>
      <c r="M19" s="174">
        <f>+IF(L19="si",M16*7%,0)</f>
        <v>0</v>
      </c>
      <c r="N19" s="175" t="s">
        <v>69</v>
      </c>
      <c r="O19" s="174">
        <f>+IF(N19="si",O16*7%,0)</f>
        <v>0</v>
      </c>
      <c r="P19" s="175" t="s">
        <v>69</v>
      </c>
      <c r="Q19" s="174">
        <f>+IF(P19="si",Q16*7%,0)</f>
        <v>0</v>
      </c>
      <c r="R19" s="175" t="s">
        <v>94</v>
      </c>
      <c r="S19" s="174">
        <f>+IF(R19="si",S16*7%,0)</f>
        <v>0</v>
      </c>
      <c r="T19" s="175" t="s">
        <v>94</v>
      </c>
      <c r="U19" s="174">
        <f>+IF(T19="si",U16*7%,0)</f>
        <v>0</v>
      </c>
      <c r="V19" s="175" t="s">
        <v>94</v>
      </c>
      <c r="W19" s="174">
        <f>+IF(V19="si",W16*7%,0)</f>
        <v>0</v>
      </c>
      <c r="X19" s="175" t="s">
        <v>94</v>
      </c>
      <c r="Y19" s="174">
        <f>+IF(X19="si",Y16*7%,0)</f>
        <v>0</v>
      </c>
      <c r="Z19" s="175" t="s">
        <v>69</v>
      </c>
      <c r="AA19" s="174">
        <f>+IF(Z19="si",AA16*7%,0)</f>
        <v>0</v>
      </c>
      <c r="AB19" s="175" t="s">
        <v>94</v>
      </c>
      <c r="AC19" s="174">
        <f>+IF(AB19="si",AC16*7%,0)</f>
        <v>0</v>
      </c>
      <c r="AD19" s="175" t="s">
        <v>94</v>
      </c>
      <c r="AE19" s="174">
        <f>+IF(AD19="si",AE16*7%,0)</f>
        <v>0</v>
      </c>
      <c r="AF19" s="175" t="s">
        <v>94</v>
      </c>
      <c r="AG19" s="174">
        <f>+IF(AF19="si",AG16*7%,0)</f>
        <v>0</v>
      </c>
      <c r="AH19" s="175" t="s">
        <v>94</v>
      </c>
      <c r="AI19" s="174">
        <f>+IF(AH19="si",AI16*7%,0)</f>
        <v>0</v>
      </c>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row>
    <row r="20" spans="1:237" s="21" customFormat="1" ht="27" customHeight="1" thickBot="1" x14ac:dyDescent="0.3">
      <c r="A20" s="686"/>
      <c r="B20" s="36" t="s">
        <v>93</v>
      </c>
      <c r="C20" s="35" t="s">
        <v>69</v>
      </c>
      <c r="D20" s="661"/>
      <c r="E20" s="662"/>
      <c r="F20" s="662"/>
      <c r="G20" s="662"/>
      <c r="H20" s="662"/>
      <c r="I20" s="662"/>
      <c r="J20" s="663"/>
      <c r="K20" s="168">
        <f>+IF(C20="si",K16*5%,0)</f>
        <v>0</v>
      </c>
      <c r="L20" s="175" t="s">
        <v>69</v>
      </c>
      <c r="M20" s="174">
        <f>+IF(L20="si",M16*5%,0)</f>
        <v>0</v>
      </c>
      <c r="N20" s="175" t="s">
        <v>69</v>
      </c>
      <c r="O20" s="174">
        <f>+IF(N20="si",O16*5%,0)</f>
        <v>0</v>
      </c>
      <c r="P20" s="175" t="s">
        <v>69</v>
      </c>
      <c r="Q20" s="174">
        <f>+IF(P20="si",Q16*5%,0)</f>
        <v>0</v>
      </c>
      <c r="R20" s="175" t="s">
        <v>94</v>
      </c>
      <c r="S20" s="174">
        <f>+IF(R20="si",S16*5%,0)</f>
        <v>0</v>
      </c>
      <c r="T20" s="175" t="s">
        <v>94</v>
      </c>
      <c r="U20" s="174">
        <f>+IF(T20="si",U16*5%,0)</f>
        <v>0</v>
      </c>
      <c r="V20" s="175" t="s">
        <v>94</v>
      </c>
      <c r="W20" s="174">
        <f>+IF(V20="si",W16*5%,0)</f>
        <v>0</v>
      </c>
      <c r="X20" s="175" t="s">
        <v>94</v>
      </c>
      <c r="Y20" s="174">
        <f>+IF(X20="si",Y16*5%,0)</f>
        <v>0</v>
      </c>
      <c r="Z20" s="175" t="s">
        <v>69</v>
      </c>
      <c r="AA20" s="174">
        <f>+IF(Z20="si",AA16*5%,0)</f>
        <v>0</v>
      </c>
      <c r="AB20" s="175" t="s">
        <v>94</v>
      </c>
      <c r="AC20" s="174">
        <f>+IF(AB20="si",AC16*5%,0)</f>
        <v>0</v>
      </c>
      <c r="AD20" s="175" t="s">
        <v>94</v>
      </c>
      <c r="AE20" s="174">
        <f>+IF(AD20="si",AE16*5%,0)</f>
        <v>0</v>
      </c>
      <c r="AF20" s="175" t="s">
        <v>94</v>
      </c>
      <c r="AG20" s="174">
        <f>+IF(AF20="si",AG16*5%,0)</f>
        <v>0</v>
      </c>
      <c r="AH20" s="175" t="s">
        <v>94</v>
      </c>
      <c r="AI20" s="174">
        <f>+IF(AH20="si",AI16*5%,0)</f>
        <v>0</v>
      </c>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row>
    <row r="21" spans="1:237" s="33" customFormat="1" ht="15.75" thickBot="1" x14ac:dyDescent="0.3">
      <c r="A21" s="500" t="s">
        <v>99</v>
      </c>
      <c r="B21" s="501"/>
      <c r="C21" s="501"/>
      <c r="D21" s="501"/>
      <c r="E21" s="501"/>
      <c r="F21" s="501"/>
      <c r="G21" s="501"/>
      <c r="H21" s="501"/>
      <c r="I21" s="501"/>
      <c r="J21" s="502"/>
      <c r="K21" s="159">
        <f>+SUM(K16:K20)</f>
        <v>0</v>
      </c>
      <c r="L21" s="188"/>
      <c r="M21" s="186">
        <f>SUM(M16:M20)</f>
        <v>0</v>
      </c>
      <c r="N21" s="185"/>
      <c r="O21" s="186">
        <f>SUM(O16:O20)</f>
        <v>0</v>
      </c>
      <c r="P21" s="187"/>
      <c r="Q21" s="186">
        <f>SUM(Q16:Q20)</f>
        <v>0</v>
      </c>
      <c r="R21" s="185"/>
      <c r="S21" s="186">
        <f>SUM(S16:S20)</f>
        <v>0</v>
      </c>
      <c r="T21" s="185"/>
      <c r="U21" s="186">
        <f>SUM(U16:U20)</f>
        <v>0</v>
      </c>
      <c r="V21" s="185"/>
      <c r="W21" s="186">
        <f>SUM(W16:W20)</f>
        <v>0</v>
      </c>
      <c r="X21" s="185"/>
      <c r="Y21" s="186">
        <f>SUM(Y16:Y20)</f>
        <v>0</v>
      </c>
      <c r="Z21" s="185"/>
      <c r="AA21" s="186">
        <f>SUM(AA16:AA20)</f>
        <v>0</v>
      </c>
      <c r="AB21" s="187"/>
      <c r="AC21" s="186">
        <f>SUM(AC16:AC20)</f>
        <v>0</v>
      </c>
      <c r="AD21" s="185"/>
      <c r="AE21" s="186">
        <f>SUM(AE16:AE20)</f>
        <v>0</v>
      </c>
      <c r="AF21" s="185"/>
      <c r="AG21" s="186">
        <f>SUM(AG16:AG20)</f>
        <v>0</v>
      </c>
      <c r="AH21" s="185"/>
      <c r="AI21" s="186">
        <f>SUM(AI16:AI20)</f>
        <v>0</v>
      </c>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row>
    <row r="22" spans="1:237" ht="60" customHeight="1" thickBot="1" x14ac:dyDescent="0.3">
      <c r="A22" s="684" t="s">
        <v>127</v>
      </c>
      <c r="B22" s="568"/>
      <c r="C22" s="688" t="s">
        <v>190</v>
      </c>
      <c r="D22" s="568"/>
      <c r="E22" s="89">
        <v>36</v>
      </c>
      <c r="F22" s="350" t="str">
        <f>VLOOKUP($E$22,HONORARIOS!A5:E50,2,0)</f>
        <v>Costo operar RSDJ - Componentes Disposición Final y Lixiviados</v>
      </c>
      <c r="G22" s="89">
        <v>1</v>
      </c>
      <c r="H22" s="374">
        <f>VLOOKUP(E22,HONORARIOS!A23:E68,5,0)</f>
        <v>8974245304.5900002</v>
      </c>
      <c r="I22" s="100">
        <f>+H22*G22</f>
        <v>8974245304.5900002</v>
      </c>
      <c r="J22" s="29">
        <v>12</v>
      </c>
      <c r="K22" s="374">
        <f>+I22*J22</f>
        <v>107690943655.08</v>
      </c>
      <c r="L22" s="177"/>
      <c r="M22" s="172"/>
      <c r="N22" s="182"/>
      <c r="O22" s="172"/>
      <c r="P22" s="182"/>
      <c r="Q22" s="172"/>
      <c r="R22" s="182"/>
      <c r="S22" s="172"/>
      <c r="T22" s="182"/>
      <c r="U22" s="172"/>
      <c r="V22" s="182"/>
      <c r="W22" s="172"/>
      <c r="X22" s="182"/>
      <c r="Y22" s="172"/>
      <c r="Z22" s="182"/>
      <c r="AA22" s="172"/>
      <c r="AB22" s="182"/>
      <c r="AC22" s="172"/>
      <c r="AD22" s="182"/>
      <c r="AE22" s="172"/>
      <c r="AF22" s="182"/>
      <c r="AG22" s="172"/>
      <c r="AH22" s="182"/>
      <c r="AI22" s="172"/>
      <c r="AJ22" s="656"/>
      <c r="AK22" s="656"/>
      <c r="AL22" s="656"/>
      <c r="AM22" s="656"/>
      <c r="AN22" s="656"/>
    </row>
    <row r="23" spans="1:237" ht="55.5" customHeight="1" thickBot="1" x14ac:dyDescent="0.3">
      <c r="A23" s="685"/>
      <c r="B23" s="569"/>
      <c r="C23" s="689"/>
      <c r="D23" s="569"/>
      <c r="E23" s="29"/>
      <c r="F23" s="32"/>
      <c r="G23" s="29"/>
      <c r="H23" s="100"/>
      <c r="I23" s="100"/>
      <c r="J23" s="29"/>
      <c r="K23" s="102">
        <f>+I23*J23</f>
        <v>0</v>
      </c>
      <c r="L23" s="177"/>
      <c r="M23" s="172"/>
      <c r="N23" s="182"/>
      <c r="O23" s="172"/>
      <c r="P23" s="182"/>
      <c r="Q23" s="172"/>
      <c r="R23" s="182"/>
      <c r="S23" s="172"/>
      <c r="T23" s="182"/>
      <c r="U23" s="172"/>
      <c r="V23" s="182"/>
      <c r="W23" s="172"/>
      <c r="X23" s="182"/>
      <c r="Y23" s="172"/>
      <c r="Z23" s="182"/>
      <c r="AA23" s="172"/>
      <c r="AB23" s="182"/>
      <c r="AC23" s="172"/>
      <c r="AD23" s="182"/>
      <c r="AE23" s="172"/>
      <c r="AF23" s="182"/>
      <c r="AG23" s="172"/>
      <c r="AH23" s="182"/>
      <c r="AI23" s="172"/>
    </row>
    <row r="24" spans="1:237" ht="66.75" customHeight="1" thickBot="1" x14ac:dyDescent="0.3">
      <c r="A24" s="685"/>
      <c r="B24" s="570"/>
      <c r="C24" s="690"/>
      <c r="D24" s="570"/>
      <c r="E24" s="29"/>
      <c r="F24" s="32"/>
      <c r="G24" s="29"/>
      <c r="H24" s="100"/>
      <c r="I24" s="100"/>
      <c r="J24" s="29"/>
      <c r="K24" s="102">
        <f>+I24*J24</f>
        <v>0</v>
      </c>
      <c r="L24" s="177"/>
      <c r="M24" s="172"/>
      <c r="N24" s="182"/>
      <c r="O24" s="172"/>
      <c r="P24" s="182"/>
      <c r="Q24" s="172"/>
      <c r="R24" s="182"/>
      <c r="S24" s="172"/>
      <c r="T24" s="182"/>
      <c r="U24" s="172"/>
      <c r="V24" s="182"/>
      <c r="W24" s="172"/>
      <c r="X24" s="182"/>
      <c r="Y24" s="172"/>
      <c r="Z24" s="182"/>
      <c r="AA24" s="172"/>
      <c r="AB24" s="182"/>
      <c r="AC24" s="172"/>
      <c r="AD24" s="182"/>
      <c r="AE24" s="172"/>
      <c r="AF24" s="182"/>
      <c r="AG24" s="172"/>
      <c r="AH24" s="182"/>
      <c r="AI24" s="172"/>
    </row>
    <row r="25" spans="1:237" ht="15.75" thickBot="1" x14ac:dyDescent="0.3">
      <c r="A25" s="685"/>
      <c r="B25" s="38" t="s">
        <v>70</v>
      </c>
      <c r="C25" s="514"/>
      <c r="D25" s="514"/>
      <c r="E25" s="514"/>
      <c r="F25" s="514"/>
      <c r="G25" s="514"/>
      <c r="H25" s="514"/>
      <c r="I25" s="514"/>
      <c r="J25" s="691"/>
      <c r="K25" s="416">
        <f>SUM(K22:K24)</f>
        <v>107690943655.08</v>
      </c>
      <c r="L25" s="173" t="s">
        <v>100</v>
      </c>
      <c r="M25" s="93"/>
      <c r="N25" s="161" t="s">
        <v>100</v>
      </c>
      <c r="O25" s="227"/>
      <c r="P25" s="228" t="s">
        <v>100</v>
      </c>
      <c r="Q25" s="374">
        <f>(+$K$25*Q2)*0.97</f>
        <v>114987217932.61409</v>
      </c>
      <c r="R25" s="228" t="s">
        <v>100</v>
      </c>
      <c r="S25" s="374">
        <f>(+$K$25*S2)*0.9</f>
        <v>110097834704.05923</v>
      </c>
      <c r="T25" s="228" t="s">
        <v>100</v>
      </c>
      <c r="U25" s="374">
        <f>(+$K$25*U2)*0.9</f>
        <v>113576695792.21962</v>
      </c>
      <c r="V25" s="228" t="s">
        <v>100</v>
      </c>
      <c r="W25" s="374">
        <f>(+$K$25*W2)*0.9</f>
        <v>117131956553.96913</v>
      </c>
      <c r="X25" s="228" t="s">
        <v>100</v>
      </c>
      <c r="Y25" s="374">
        <f>(+$K$25*Y2)*0.9</f>
        <v>120744057090.92976</v>
      </c>
      <c r="Z25" s="228" t="s">
        <v>100</v>
      </c>
      <c r="AA25" s="374">
        <f>(+$K$25*AA2)*0.9</f>
        <v>124409078676.95399</v>
      </c>
      <c r="AB25" s="228" t="s">
        <v>100</v>
      </c>
      <c r="AC25" s="374">
        <f>(+$K$25*AC2)*0.8</f>
        <v>113932214521.0047</v>
      </c>
      <c r="AD25" s="228" t="s">
        <v>100</v>
      </c>
      <c r="AE25" s="374">
        <f>(+$K$25*AE2)*0.8</f>
        <v>117440153368.65514</v>
      </c>
      <c r="AF25" s="228" t="s">
        <v>100</v>
      </c>
      <c r="AG25" s="374">
        <f>(+$K$25*AG2)*0.8</f>
        <v>120988187763.00699</v>
      </c>
      <c r="AH25" s="228" t="s">
        <v>100</v>
      </c>
      <c r="AI25" s="374">
        <f>(+$K$25*AI2)*0.8</f>
        <v>124678645281.74249</v>
      </c>
    </row>
    <row r="26" spans="1:237" s="21" customFormat="1" ht="30.75" thickBot="1" x14ac:dyDescent="0.3">
      <c r="A26" s="685"/>
      <c r="B26" s="36" t="s">
        <v>95</v>
      </c>
      <c r="C26" s="35" t="s">
        <v>104</v>
      </c>
      <c r="D26" s="658"/>
      <c r="E26" s="659"/>
      <c r="F26" s="659"/>
      <c r="G26" s="659"/>
      <c r="H26" s="659"/>
      <c r="I26" s="659"/>
      <c r="J26" s="660"/>
      <c r="K26" s="102">
        <f>+IF(C26="Consultoria (25%)",K25*25%,0)+IF(C26="Obra (30%)",K25*30%,0)+IF(C26="Directo (20%)",K25*20%,0)+IF(C26="No aplica",0,0)+IF(C26="Directo (10%)",K25*10%,0)</f>
        <v>0</v>
      </c>
      <c r="L26" s="175" t="s">
        <v>104</v>
      </c>
      <c r="M26" s="174">
        <f>+IF(L26="Consultoria (25%)",M25*25%,0)+IF(L26="Obra (30%)",M25*30%,0)+IF(L26="Directo (20%)",M25*20%,0)+IF(L26="No aplica",0,0)+IF(L26="Directo (10%)",M25*10%,0)</f>
        <v>0</v>
      </c>
      <c r="N26" s="175" t="s">
        <v>104</v>
      </c>
      <c r="O26" s="174">
        <f>+IF(N26="Consultoria (25%)",O25*25%,0)+IF(N26="Obra (30%)",O25*30%,0)+IF(N26="Directo (20%)",O25*20%,0)+IF(N26="No aplica",0,0)+IF(N26="Directo (10%)",O25*10%,0)</f>
        <v>0</v>
      </c>
      <c r="P26" s="175" t="s">
        <v>104</v>
      </c>
      <c r="Q26" s="174">
        <f>+IF(P26="Consultoria (25%)",Q25*25%,0)+IF(P26="Obra (30%)",Q25*30%,0)+IF(P26="Directo (20%)",Q25*20%,0)+IF(P26="No aplica",0,0)+IF(P26="Directo (10%)",Q25*10%,0)</f>
        <v>0</v>
      </c>
      <c r="R26" s="175" t="s">
        <v>104</v>
      </c>
      <c r="S26" s="174">
        <f>+IF(R26="Consultoria (25%)",S25*25%,0)+IF(R26="Obra (30%)",S25*30%,0)+IF(R26="Directo (20%)",S25*20%,0)+IF(R26="No aplica",0,0)+IF(R26="Directo (10%)",S25*10%,0)</f>
        <v>0</v>
      </c>
      <c r="T26" s="175" t="s">
        <v>104</v>
      </c>
      <c r="U26" s="174">
        <f>+IF(T26="Consultoria (25%)",U25*25%,0)+IF(T26="Obra (30%)",U25*30%,0)+IF(T26="Directo (20%)",U25*20%,0)+IF(T26="No aplica",0,0)+IF(T26="Directo (10%)",U25*10%,0)</f>
        <v>0</v>
      </c>
      <c r="V26" s="175" t="s">
        <v>104</v>
      </c>
      <c r="W26" s="174">
        <f>+IF(V26="Consultoria (25%)",W25*25%,0)+IF(V26="Obra (30%)",W25*30%,0)+IF(V26="Directo (20%)",W25*20%,0)+IF(V26="No aplica",0,0)+IF(V26="Directo (10%)",W25*10%,0)</f>
        <v>0</v>
      </c>
      <c r="X26" s="175" t="s">
        <v>104</v>
      </c>
      <c r="Y26" s="174">
        <f>+IF(X26="Consultoria (25%)",Y25*25%,0)+IF(X26="Obra (30%)",Y25*30%,0)+IF(X26="Directo (20%)",Y25*20%,0)+IF(X26="No aplica",0,0)+IF(X26="Directo (10%)",Y25*10%,0)</f>
        <v>0</v>
      </c>
      <c r="Z26" s="175" t="s">
        <v>104</v>
      </c>
      <c r="AA26" s="174">
        <f>+IF(Z26="Consultoria (25%)",AA25*25%,0)+IF(Z26="Obra (30%)",AA25*30%,0)+IF(Z26="Directo (20%)",AA25*20%,0)+IF(Z26="No aplica",0,0)+IF(Z26="Directo (10%)",AA25*10%,0)</f>
        <v>0</v>
      </c>
      <c r="AB26" s="175" t="s">
        <v>104</v>
      </c>
      <c r="AC26" s="174">
        <f>+IF(AB26="Consultoria (25%)",AC25*25%,0)+IF(AB26="Obra (30%)",AC25*30%,0)+IF(AB26="Directo (20%)",AC25*20%,0)+IF(AB26="No aplica",0,0)+IF(AB26="Directo (10%)",AC25*10%,0)</f>
        <v>0</v>
      </c>
      <c r="AD26" s="175" t="s">
        <v>104</v>
      </c>
      <c r="AE26" s="174">
        <f>+IF(AD26="Consultoria (25%)",AE25*25%,0)+IF(AD26="Obra (30%)",AE25*30%,0)+IF(AD26="Directo (20%)",AE25*20%,0)+IF(AD26="No aplica",0,0)+IF(AD26="Directo (10%)",AE25*10%,0)</f>
        <v>0</v>
      </c>
      <c r="AF26" s="175" t="s">
        <v>104</v>
      </c>
      <c r="AG26" s="174">
        <f>+IF(AF26="Consultoria (25%)",AG25*25%,0)+IF(AF26="Obra (30%)",AG25*30%,0)+IF(AF26="Directo (20%)",AG25*20%,0)+IF(AF26="No aplica",0,0)+IF(AF26="Directo (10%)",AG25*10%,0)</f>
        <v>0</v>
      </c>
      <c r="AH26" s="175" t="s">
        <v>104</v>
      </c>
      <c r="AI26" s="174">
        <f>+IF(AH26="Consultoria (25%)",AI25*25%,0)+IF(AH26="Obra (30%)",AI25*30%,0)+IF(AH26="Directo (20%)",AI25*20%,0)+IF(AH26="No aplica",0,0)+IF(AH26="Directo (10%)",AI25*10%,0)</f>
        <v>0</v>
      </c>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row>
    <row r="27" spans="1:237" s="21" customFormat="1" ht="30.75" thickBot="1" x14ac:dyDescent="0.3">
      <c r="A27" s="685"/>
      <c r="B27" s="36" t="s">
        <v>91</v>
      </c>
      <c r="C27" s="35" t="s">
        <v>94</v>
      </c>
      <c r="D27" s="658"/>
      <c r="E27" s="659"/>
      <c r="F27" s="659"/>
      <c r="G27" s="659"/>
      <c r="H27" s="659"/>
      <c r="I27" s="659"/>
      <c r="J27" s="660"/>
      <c r="K27" s="374">
        <f>+IF(C27="si",K25*10%,0)</f>
        <v>10769094365.508001</v>
      </c>
      <c r="L27" s="175" t="s">
        <v>69</v>
      </c>
      <c r="M27" s="174">
        <f>+IF(L27="si",M25*10%,0)</f>
        <v>0</v>
      </c>
      <c r="N27" s="175" t="s">
        <v>69</v>
      </c>
      <c r="O27" s="174">
        <f>+IF(N27="si",O25*10%,0)</f>
        <v>0</v>
      </c>
      <c r="P27" s="175" t="s">
        <v>69</v>
      </c>
      <c r="Q27" s="174">
        <f>+IF(P27="si",Q25*10%,0)</f>
        <v>0</v>
      </c>
      <c r="R27" s="175" t="s">
        <v>69</v>
      </c>
      <c r="S27" s="174">
        <f>+IF(R27="si",S25*10%,0)</f>
        <v>0</v>
      </c>
      <c r="T27" s="175" t="s">
        <v>69</v>
      </c>
      <c r="U27" s="174">
        <f>+IF(T27="si",U25*10%,0)</f>
        <v>0</v>
      </c>
      <c r="V27" s="175" t="s">
        <v>69</v>
      </c>
      <c r="W27" s="174">
        <f>+IF(V27="si",W25*10%,0)</f>
        <v>0</v>
      </c>
      <c r="X27" s="175" t="s">
        <v>69</v>
      </c>
      <c r="Y27" s="174">
        <f>+IF(X27="si",Y25*10%,0)</f>
        <v>0</v>
      </c>
      <c r="Z27" s="175" t="s">
        <v>69</v>
      </c>
      <c r="AA27" s="174">
        <f>+IF(Z27="si",AA25*10%,0)</f>
        <v>0</v>
      </c>
      <c r="AB27" s="175" t="s">
        <v>69</v>
      </c>
      <c r="AC27" s="174">
        <f>+IF(AB27="si",AC25*10%,0)</f>
        <v>0</v>
      </c>
      <c r="AD27" s="175" t="s">
        <v>69</v>
      </c>
      <c r="AE27" s="174">
        <f>+IF(AD27="si",AE25*10%,0)</f>
        <v>0</v>
      </c>
      <c r="AF27" s="175" t="s">
        <v>69</v>
      </c>
      <c r="AG27" s="174">
        <f>+IF(AF27="si",AG25*10%,0)</f>
        <v>0</v>
      </c>
      <c r="AH27" s="175" t="s">
        <v>69</v>
      </c>
      <c r="AI27" s="174">
        <f>+IF(AH27="si",AI25*10%,0)</f>
        <v>0</v>
      </c>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row>
    <row r="28" spans="1:237" s="21" customFormat="1" ht="30.75" thickBot="1" x14ac:dyDescent="0.3">
      <c r="A28" s="685"/>
      <c r="B28" s="36" t="s">
        <v>92</v>
      </c>
      <c r="C28" s="35" t="s">
        <v>69</v>
      </c>
      <c r="D28" s="658"/>
      <c r="E28" s="659"/>
      <c r="F28" s="659"/>
      <c r="G28" s="659"/>
      <c r="H28" s="659"/>
      <c r="I28" s="659"/>
      <c r="J28" s="660"/>
      <c r="K28" s="102">
        <f>+IF(C28="si",K25*7%,0)</f>
        <v>0</v>
      </c>
      <c r="L28" s="175" t="s">
        <v>69</v>
      </c>
      <c r="M28" s="174">
        <f>+IF(L28="si",M25*7%,0)</f>
        <v>0</v>
      </c>
      <c r="N28" s="175" t="s">
        <v>69</v>
      </c>
      <c r="O28" s="174">
        <f>+IF(N28="si",O25*7%,0)</f>
        <v>0</v>
      </c>
      <c r="P28" s="175" t="s">
        <v>69</v>
      </c>
      <c r="Q28" s="174">
        <f>+IF(P28="si",Q25*7%,0)</f>
        <v>0</v>
      </c>
      <c r="R28" s="175" t="s">
        <v>69</v>
      </c>
      <c r="S28" s="174">
        <f>+IF(R28="si",S25*7%,0)</f>
        <v>0</v>
      </c>
      <c r="T28" s="175" t="s">
        <v>69</v>
      </c>
      <c r="U28" s="174">
        <f>+IF(T28="si",U25*7%,0)</f>
        <v>0</v>
      </c>
      <c r="V28" s="175" t="s">
        <v>69</v>
      </c>
      <c r="W28" s="174">
        <f>+IF(V28="si",W25*7%,0)</f>
        <v>0</v>
      </c>
      <c r="X28" s="175" t="s">
        <v>69</v>
      </c>
      <c r="Y28" s="174">
        <f>+IF(X28="si",Y25*7%,0)</f>
        <v>0</v>
      </c>
      <c r="Z28" s="175" t="s">
        <v>69</v>
      </c>
      <c r="AA28" s="174">
        <f>+IF(Z28="si",AA25*7%,0)</f>
        <v>0</v>
      </c>
      <c r="AB28" s="175" t="s">
        <v>69</v>
      </c>
      <c r="AC28" s="174">
        <f>+IF(AB28="si",AC25*7%,0)</f>
        <v>0</v>
      </c>
      <c r="AD28" s="175" t="s">
        <v>69</v>
      </c>
      <c r="AE28" s="174">
        <f>+IF(AD28="si",AE25*7%,0)</f>
        <v>0</v>
      </c>
      <c r="AF28" s="175" t="s">
        <v>69</v>
      </c>
      <c r="AG28" s="174">
        <f>+IF(AF28="si",AG25*7%,0)</f>
        <v>0</v>
      </c>
      <c r="AH28" s="175" t="s">
        <v>69</v>
      </c>
      <c r="AI28" s="174">
        <f>+IF(AH28="si",AI25*7%,0)</f>
        <v>0</v>
      </c>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row>
    <row r="29" spans="1:237" s="21" customFormat="1" ht="29.25" customHeight="1" thickBot="1" x14ac:dyDescent="0.3">
      <c r="A29" s="686"/>
      <c r="B29" s="36" t="s">
        <v>93</v>
      </c>
      <c r="C29" s="35" t="s">
        <v>69</v>
      </c>
      <c r="D29" s="661"/>
      <c r="E29" s="662"/>
      <c r="F29" s="662"/>
      <c r="G29" s="662"/>
      <c r="H29" s="662"/>
      <c r="I29" s="662"/>
      <c r="J29" s="663"/>
      <c r="K29" s="102">
        <f>+IF(C29="si",K25*5%,0)</f>
        <v>0</v>
      </c>
      <c r="L29" s="175" t="s">
        <v>69</v>
      </c>
      <c r="M29" s="174">
        <f>+IF(L29="si",M25*5%,0)</f>
        <v>0</v>
      </c>
      <c r="N29" s="175" t="s">
        <v>69</v>
      </c>
      <c r="O29" s="174">
        <f>+IF(N29="si",O25*5%,0)</f>
        <v>0</v>
      </c>
      <c r="P29" s="175" t="s">
        <v>69</v>
      </c>
      <c r="Q29" s="174">
        <f>+IF(P29="si",Q25*5%,0)</f>
        <v>0</v>
      </c>
      <c r="R29" s="175" t="s">
        <v>69</v>
      </c>
      <c r="S29" s="174">
        <f>+IF(R29="si",S25*5%,0)</f>
        <v>0</v>
      </c>
      <c r="T29" s="175" t="s">
        <v>69</v>
      </c>
      <c r="U29" s="174">
        <f>+IF(T29="si",U25*5%,0)</f>
        <v>0</v>
      </c>
      <c r="V29" s="175" t="s">
        <v>69</v>
      </c>
      <c r="W29" s="174">
        <f>+IF(V29="si",W25*5%,0)</f>
        <v>0</v>
      </c>
      <c r="X29" s="175" t="s">
        <v>69</v>
      </c>
      <c r="Y29" s="174">
        <f>+IF(X29="si",Y25*5%,0)</f>
        <v>0</v>
      </c>
      <c r="Z29" s="175" t="s">
        <v>69</v>
      </c>
      <c r="AA29" s="174">
        <f>+IF(Z29="si",AA25*5%,0)</f>
        <v>0</v>
      </c>
      <c r="AB29" s="175" t="s">
        <v>69</v>
      </c>
      <c r="AC29" s="174">
        <f>+IF(AB29="si",AC25*5%,0)</f>
        <v>0</v>
      </c>
      <c r="AD29" s="175" t="s">
        <v>69</v>
      </c>
      <c r="AE29" s="174">
        <f>+IF(AD29="si",AE25*5%,0)</f>
        <v>0</v>
      </c>
      <c r="AF29" s="175" t="s">
        <v>69</v>
      </c>
      <c r="AG29" s="174">
        <f>+IF(AF29="si",AG25*5%,0)</f>
        <v>0</v>
      </c>
      <c r="AH29" s="175" t="s">
        <v>69</v>
      </c>
      <c r="AI29" s="174">
        <f>+IF(AH29="si",AI25*5%,0)</f>
        <v>0</v>
      </c>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row>
    <row r="30" spans="1:237" s="33" customFormat="1" ht="15.75" thickBot="1" x14ac:dyDescent="0.3">
      <c r="A30" s="500" t="s">
        <v>99</v>
      </c>
      <c r="B30" s="501"/>
      <c r="C30" s="501"/>
      <c r="D30" s="501"/>
      <c r="E30" s="501"/>
      <c r="F30" s="501"/>
      <c r="G30" s="501"/>
      <c r="H30" s="501"/>
      <c r="I30" s="501"/>
      <c r="J30" s="501"/>
      <c r="K30" s="394">
        <f>+SUM(K25:K29)</f>
        <v>118460038020.588</v>
      </c>
      <c r="L30" s="189"/>
      <c r="M30" s="186">
        <f>SUM(M25:M29)</f>
        <v>0</v>
      </c>
      <c r="N30" s="185"/>
      <c r="O30" s="186">
        <f>SUM(O25:O29)</f>
        <v>0</v>
      </c>
      <c r="P30" s="187"/>
      <c r="Q30" s="394">
        <f>SUM(Q25:Q29)</f>
        <v>114987217932.61409</v>
      </c>
      <c r="R30" s="185"/>
      <c r="S30" s="394">
        <f>SUM(S25:S29)</f>
        <v>110097834704.05923</v>
      </c>
      <c r="T30" s="185"/>
      <c r="U30" s="394">
        <f>SUM(U25:U29)</f>
        <v>113576695792.21962</v>
      </c>
      <c r="V30" s="185"/>
      <c r="W30" s="394">
        <f>SUM(W25:W29)</f>
        <v>117131956553.96913</v>
      </c>
      <c r="X30" s="185"/>
      <c r="Y30" s="394">
        <f>SUM(Y25:Y29)</f>
        <v>120744057090.92976</v>
      </c>
      <c r="Z30" s="185"/>
      <c r="AA30" s="394">
        <f>SUM(AA25:AA29)</f>
        <v>124409078676.95399</v>
      </c>
      <c r="AB30" s="187"/>
      <c r="AC30" s="394">
        <f>SUM(AC25:AC29)</f>
        <v>113932214521.0047</v>
      </c>
      <c r="AD30" s="185"/>
      <c r="AE30" s="394">
        <f>SUM(AE25:AE29)</f>
        <v>117440153368.65514</v>
      </c>
      <c r="AF30" s="185"/>
      <c r="AG30" s="394">
        <f>SUM(AG25:AG29)</f>
        <v>120988187763.00699</v>
      </c>
      <c r="AH30" s="185"/>
      <c r="AI30" s="394">
        <f>SUM(AI25:AI29)</f>
        <v>124678645281.74249</v>
      </c>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row>
    <row r="31" spans="1:237" ht="78" customHeight="1" thickBot="1" x14ac:dyDescent="0.3">
      <c r="A31" s="684" t="s">
        <v>128</v>
      </c>
      <c r="B31" s="594" t="s">
        <v>12</v>
      </c>
      <c r="C31" s="594" t="s">
        <v>140</v>
      </c>
      <c r="D31" s="678">
        <v>3</v>
      </c>
      <c r="E31" s="29">
        <v>20</v>
      </c>
      <c r="F31" s="32" t="str">
        <f>VLOOKUP(E31,HONORARIOS!$A$5:$E$25,2,0)</f>
        <v>TITULO PROFESIONAL Y TITULO DE POSGRADO EN LA MODALIDAD DE MAESTRIA O DOCTORADO DE DOCE (12) HASTA QUINCE (15) AÑOS DE EXPERIENCIA PROFESIONAL ESPECIALIZADA RELACIONADA CON EL OBJETOA CONTRATAR. FUNCIONES ALTAMENTE CALIFICADAS</v>
      </c>
      <c r="G31" s="29">
        <v>1</v>
      </c>
      <c r="H31" s="374">
        <f>VLOOKUP(E31,HONORARIOS!$A$5:$E$25,5,0)</f>
        <v>14044848</v>
      </c>
      <c r="I31" s="374">
        <f>+H31*G31</f>
        <v>14044848</v>
      </c>
      <c r="J31" s="49">
        <v>3</v>
      </c>
      <c r="K31" s="374">
        <f>+I31*J31</f>
        <v>42134544</v>
      </c>
      <c r="L31" s="171"/>
      <c r="M31" s="172"/>
      <c r="N31" s="182"/>
      <c r="O31" s="172"/>
      <c r="P31" s="182"/>
      <c r="Q31" s="172"/>
      <c r="R31" s="182"/>
      <c r="S31" s="172"/>
      <c r="T31" s="182"/>
      <c r="U31" s="172"/>
      <c r="V31" s="182"/>
      <c r="W31" s="172"/>
      <c r="X31" s="182"/>
      <c r="Y31" s="172"/>
      <c r="Z31" s="182"/>
      <c r="AA31" s="172"/>
      <c r="AB31" s="182"/>
      <c r="AC31" s="172"/>
      <c r="AD31" s="182"/>
      <c r="AE31" s="172"/>
      <c r="AF31" s="182"/>
      <c r="AG31" s="172"/>
      <c r="AH31" s="182"/>
      <c r="AI31" s="172"/>
      <c r="AJ31" s="657"/>
      <c r="AK31" s="657"/>
      <c r="AL31" s="657"/>
      <c r="AM31" s="657"/>
      <c r="AN31" s="657"/>
    </row>
    <row r="32" spans="1:237" s="21" customFormat="1" ht="70.5" customHeight="1" thickBot="1" x14ac:dyDescent="0.3">
      <c r="A32" s="685"/>
      <c r="B32" s="674"/>
      <c r="C32" s="674"/>
      <c r="D32" s="569"/>
      <c r="E32" s="29">
        <v>10</v>
      </c>
      <c r="F32" s="32" t="str">
        <f>VLOOKUP(E32,HONORARIOS!$A$5:$E$25,2,0)</f>
        <v>TITULO PROFESIONAL DESDE UNO (1) HASTA TRES (3) AÑOS DE EXPERIENCIA PROFESIONAL</v>
      </c>
      <c r="G32" s="29">
        <v>1</v>
      </c>
      <c r="H32" s="374">
        <f>VLOOKUP(E32,HONORARIOS!$A$5:$E$25,5,0)</f>
        <v>4827916.5</v>
      </c>
      <c r="I32" s="374">
        <f>+H32*G32</f>
        <v>4827916.5</v>
      </c>
      <c r="J32" s="243">
        <v>3</v>
      </c>
      <c r="K32" s="374">
        <f t="shared" ref="K32:K33" si="0">+I32*J32</f>
        <v>14483749.5</v>
      </c>
      <c r="L32" s="171"/>
      <c r="M32" s="172"/>
      <c r="N32" s="182"/>
      <c r="O32" s="172"/>
      <c r="P32" s="182"/>
      <c r="Q32" s="172"/>
      <c r="R32" s="182"/>
      <c r="S32" s="172"/>
      <c r="T32" s="182"/>
      <c r="U32" s="172"/>
      <c r="V32" s="182"/>
      <c r="W32" s="172"/>
      <c r="X32" s="182"/>
      <c r="Y32" s="172"/>
      <c r="Z32" s="182"/>
      <c r="AA32" s="172"/>
      <c r="AB32" s="182"/>
      <c r="AC32" s="172"/>
      <c r="AD32" s="182"/>
      <c r="AE32" s="172"/>
      <c r="AF32" s="182"/>
      <c r="AG32" s="172"/>
      <c r="AH32" s="182"/>
      <c r="AI32" s="172"/>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row>
    <row r="33" spans="1:237" ht="45.75" thickBot="1" x14ac:dyDescent="0.3">
      <c r="A33" s="685"/>
      <c r="B33" s="596"/>
      <c r="C33" s="596"/>
      <c r="D33" s="680"/>
      <c r="E33" s="29">
        <v>10</v>
      </c>
      <c r="F33" s="32" t="str">
        <f>VLOOKUP(E33,HONORARIOS!$A$5:$E$25,2,0)</f>
        <v>TITULO PROFESIONAL DESDE UNO (1) HASTA TRES (3) AÑOS DE EXPERIENCIA PROFESIONAL</v>
      </c>
      <c r="G33" s="29">
        <v>1</v>
      </c>
      <c r="H33" s="374">
        <f>VLOOKUP(E33,HONORARIOS!$A$5:$E$25,5,0)</f>
        <v>4827916.5</v>
      </c>
      <c r="I33" s="374">
        <f>+H33*G33</f>
        <v>4827916.5</v>
      </c>
      <c r="J33" s="49">
        <v>3</v>
      </c>
      <c r="K33" s="374">
        <f t="shared" si="0"/>
        <v>14483749.5</v>
      </c>
      <c r="L33" s="171"/>
      <c r="M33" s="172"/>
      <c r="N33" s="182"/>
      <c r="O33" s="172"/>
      <c r="P33" s="182"/>
      <c r="Q33" s="172"/>
      <c r="R33" s="182"/>
      <c r="S33" s="172"/>
      <c r="T33" s="182"/>
      <c r="U33" s="172"/>
      <c r="V33" s="182"/>
      <c r="W33" s="172"/>
      <c r="X33" s="182"/>
      <c r="Y33" s="172"/>
      <c r="Z33" s="182"/>
      <c r="AA33" s="172"/>
      <c r="AB33" s="182"/>
      <c r="AC33" s="172"/>
      <c r="AD33" s="182"/>
      <c r="AE33" s="172"/>
      <c r="AF33" s="182"/>
      <c r="AG33" s="172"/>
      <c r="AH33" s="182"/>
      <c r="AI33" s="172"/>
    </row>
    <row r="34" spans="1:237" ht="15.75" thickBot="1" x14ac:dyDescent="0.3">
      <c r="A34" s="685"/>
      <c r="B34" s="38" t="s">
        <v>70</v>
      </c>
      <c r="C34" s="514"/>
      <c r="D34" s="514"/>
      <c r="E34" s="514"/>
      <c r="F34" s="514"/>
      <c r="G34" s="514"/>
      <c r="H34" s="514"/>
      <c r="I34" s="514"/>
      <c r="J34" s="514"/>
      <c r="K34" s="376">
        <f>SUM(K31:K33)</f>
        <v>71102043</v>
      </c>
      <c r="L34" s="173" t="s">
        <v>100</v>
      </c>
      <c r="M34" s="420">
        <f>+$K$34*M2</f>
        <v>73440111.052878007</v>
      </c>
      <c r="N34" s="161" t="s">
        <v>100</v>
      </c>
      <c r="O34" s="417">
        <f>+$K$34*O2</f>
        <v>75846748.215701431</v>
      </c>
      <c r="P34" s="228" t="s">
        <v>100</v>
      </c>
      <c r="Q34" s="230"/>
      <c r="R34" s="228" t="s">
        <v>100</v>
      </c>
      <c r="S34" s="230"/>
      <c r="T34" s="228" t="s">
        <v>100</v>
      </c>
      <c r="U34" s="230"/>
      <c r="V34" s="228" t="s">
        <v>100</v>
      </c>
      <c r="W34" s="230"/>
      <c r="X34" s="228" t="s">
        <v>100</v>
      </c>
      <c r="Y34" s="230"/>
      <c r="Z34" s="228" t="s">
        <v>100</v>
      </c>
      <c r="AA34" s="230"/>
      <c r="AB34" s="228" t="s">
        <v>100</v>
      </c>
      <c r="AC34" s="230"/>
      <c r="AD34" s="228" t="s">
        <v>100</v>
      </c>
      <c r="AE34" s="230"/>
      <c r="AF34" s="228" t="s">
        <v>100</v>
      </c>
      <c r="AG34" s="230"/>
      <c r="AH34" s="228" t="s">
        <v>100</v>
      </c>
      <c r="AI34" s="230"/>
    </row>
    <row r="35" spans="1:237" s="21" customFormat="1" ht="30.75" thickBot="1" x14ac:dyDescent="0.3">
      <c r="A35" s="685"/>
      <c r="B35" s="31" t="s">
        <v>90</v>
      </c>
      <c r="C35" s="35" t="s">
        <v>96</v>
      </c>
      <c r="D35" s="506"/>
      <c r="E35" s="507"/>
      <c r="F35" s="507"/>
      <c r="G35" s="507"/>
      <c r="H35" s="507"/>
      <c r="I35" s="507"/>
      <c r="J35" s="507"/>
      <c r="K35" s="374">
        <f>+IF(C35="Consultoria (25%)",K34*25%,0)+IF(C35="Obra (30%)",K34*30%,0)+IF(C35="Directo (20%)",K34*20%,0)+IF(C35="No aplica",0,0)+IF(C35="Directo (10%)",K34*10%,0)</f>
        <v>14220408.600000001</v>
      </c>
      <c r="L35" s="175" t="s">
        <v>96</v>
      </c>
      <c r="M35" s="419">
        <f>+IF(L35="Consultoria (25%)",M34*25%,0)+IF(L35="Obra (30%)",M34*30%,0)+IF(L35="Directo (20%)",M34*20%,0)+IF(L35="No aplica",0,0)+IF(L35="Directo (10%)",M34*10%,0)</f>
        <v>14688022.210575603</v>
      </c>
      <c r="N35" s="385" t="s">
        <v>96</v>
      </c>
      <c r="O35" s="419">
        <f>+IF(N35="Consultoria (25%)",O34*25%,0)+IF(N35="Obra (30%)",O34*30%,0)+IF(N35="Directo (20%)",O34*20%,0)+IF(N35="No aplica",0,0)+IF(N35="Directo (10%)",O34*10%,0)</f>
        <v>15169349.643140286</v>
      </c>
      <c r="P35" s="385" t="s">
        <v>104</v>
      </c>
      <c r="Q35" s="174">
        <f>+IF(P35="Consultoria (25%)",Q34*25%,0)+IF(P35="Obra (30%)",Q34*30%,0)+IF(P35="Directo (20%)",Q34*20%,0)+IF(P35="No aplica",0,0)+IF(P35="Directo (10%)",Q34*10%,0)</f>
        <v>0</v>
      </c>
      <c r="R35" s="175" t="s">
        <v>104</v>
      </c>
      <c r="S35" s="174">
        <f>+IF(R35="Consultoria (25%)",S34*25%,0)+IF(R35="Obra (30%)",S34*30%,0)+IF(R35="Directo (20%)",S34*20%,0)+IF(R35="No aplica",0,0)+IF(R35="Directo (10%)",S34*10%,0)</f>
        <v>0</v>
      </c>
      <c r="T35" s="175" t="s">
        <v>104</v>
      </c>
      <c r="U35" s="174">
        <f>+IF(T35="Consultoria (25%)",U34*25%,0)+IF(T35="Obra (30%)",U34*30%,0)+IF(T35="Directo (20%)",U34*20%,0)+IF(T35="No aplica",0,0)+IF(T35="Directo (10%)",U34*10%,0)</f>
        <v>0</v>
      </c>
      <c r="V35" s="175" t="s">
        <v>104</v>
      </c>
      <c r="W35" s="174">
        <f>+IF(V35="Consultoria (25%)",W34*25%,0)+IF(V35="Obra (30%)",W34*30%,0)+IF(V35="Directo (20%)",W34*20%,0)+IF(V35="No aplica",0,0)+IF(V35="Directo (10%)",W34*10%,0)</f>
        <v>0</v>
      </c>
      <c r="X35" s="175" t="s">
        <v>96</v>
      </c>
      <c r="Y35" s="174">
        <f>+IF(X35="Consultoria (25%)",Y34*25%,0)+IF(X35="Obra (30%)",Y34*30%,0)+IF(X35="Directo (20%)",Y34*20%,0)+IF(X35="No aplica",0,0)+IF(X35="Directo (10%)",Y34*10%,0)</f>
        <v>0</v>
      </c>
      <c r="Z35" s="175" t="s">
        <v>104</v>
      </c>
      <c r="AA35" s="174">
        <f>+IF(Z35="Consultoria (25%)",AA34*25%,0)+IF(Z35="Obra (30%)",AA34*30%,0)+IF(Z35="Directo (20%)",AA34*20%,0)+IF(Z35="No aplica",0,0)+IF(Z35="Directo (10%)",AA34*10%,0)</f>
        <v>0</v>
      </c>
      <c r="AB35" s="175" t="s">
        <v>104</v>
      </c>
      <c r="AC35" s="174">
        <f>+IF(AB35="Consultoria (25%)",AC34*25%,0)+IF(AB35="Obra (30%)",AC34*30%,0)+IF(AB35="Directo (20%)",AC34*20%,0)+IF(AB35="No aplica",0,0)+IF(AB35="Directo (10%)",AC34*10%,0)</f>
        <v>0</v>
      </c>
      <c r="AD35" s="175" t="s">
        <v>104</v>
      </c>
      <c r="AE35" s="174">
        <f>+IF(AD35="Consultoria (25%)",AE34*25%,0)+IF(AD35="Obra (30%)",AE34*30%,0)+IF(AD35="Directo (20%)",AE34*20%,0)+IF(AD35="No aplica",0,0)+IF(AD35="Directo (10%)",AE34*10%,0)</f>
        <v>0</v>
      </c>
      <c r="AF35" s="175" t="s">
        <v>104</v>
      </c>
      <c r="AG35" s="174">
        <f>+IF(AF35="Consultoria (25%)",AG34*25%,0)+IF(AF35="Obra (30%)",AG34*30%,0)+IF(AF35="Directo (20%)",AG34*20%,0)+IF(AF35="No aplica",0,0)+IF(AF35="Directo (10%)",AG34*10%,0)</f>
        <v>0</v>
      </c>
      <c r="AH35" s="175" t="s">
        <v>104</v>
      </c>
      <c r="AI35" s="174">
        <f>+IF(AH35="Consultoria (25%)",AI34*25%,0)+IF(AH35="Obra (30%)",AI34*30%,0)+IF(AH35="Directo (20%)",AI34*20%,0)+IF(AH35="No aplica",0,0)+IF(AH35="Directo (10%)",AI34*10%,0)</f>
        <v>0</v>
      </c>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row>
    <row r="36" spans="1:237" s="21" customFormat="1" ht="30.75" thickBot="1" x14ac:dyDescent="0.3">
      <c r="A36" s="685"/>
      <c r="B36" s="31" t="s">
        <v>91</v>
      </c>
      <c r="C36" s="35" t="s">
        <v>94</v>
      </c>
      <c r="D36" s="506"/>
      <c r="E36" s="507"/>
      <c r="F36" s="507"/>
      <c r="G36" s="507"/>
      <c r="H36" s="507"/>
      <c r="I36" s="507"/>
      <c r="J36" s="507"/>
      <c r="K36" s="374">
        <f>+IF(C36="si",K34*10%,0)</f>
        <v>7110204.3000000007</v>
      </c>
      <c r="L36" s="175" t="s">
        <v>94</v>
      </c>
      <c r="M36" s="419">
        <f>+IF(L36="si",M34*10%,0)</f>
        <v>7344011.1052878015</v>
      </c>
      <c r="N36" s="385" t="s">
        <v>94</v>
      </c>
      <c r="O36" s="419">
        <f>+IF(N36="si",O34*10%,0)</f>
        <v>7584674.8215701431</v>
      </c>
      <c r="P36" s="385" t="s">
        <v>69</v>
      </c>
      <c r="Q36" s="174">
        <f>+IF(P36="si",Q34*10%,0)</f>
        <v>0</v>
      </c>
      <c r="R36" s="175" t="s">
        <v>69</v>
      </c>
      <c r="S36" s="174">
        <f>+IF(R36="si",S34*10%,0)</f>
        <v>0</v>
      </c>
      <c r="T36" s="175" t="s">
        <v>69</v>
      </c>
      <c r="U36" s="174">
        <f>+IF(T36="si",U34*10%,0)</f>
        <v>0</v>
      </c>
      <c r="V36" s="175" t="s">
        <v>69</v>
      </c>
      <c r="W36" s="174">
        <f>+IF(V36="si",W34*10%,0)</f>
        <v>0</v>
      </c>
      <c r="X36" s="175" t="s">
        <v>94</v>
      </c>
      <c r="Y36" s="174">
        <f>+IF(X36="si",Y34*10%,0)</f>
        <v>0</v>
      </c>
      <c r="Z36" s="175" t="s">
        <v>69</v>
      </c>
      <c r="AA36" s="174">
        <f>+IF(Z36="si",AA34*10%,0)</f>
        <v>0</v>
      </c>
      <c r="AB36" s="175" t="s">
        <v>69</v>
      </c>
      <c r="AC36" s="174">
        <f>+IF(AB36="si",AC34*10%,0)</f>
        <v>0</v>
      </c>
      <c r="AD36" s="175" t="s">
        <v>69</v>
      </c>
      <c r="AE36" s="174">
        <f>+IF(AD36="si",AE34*10%,0)</f>
        <v>0</v>
      </c>
      <c r="AF36" s="175" t="s">
        <v>69</v>
      </c>
      <c r="AG36" s="174">
        <f>+IF(AF36="si",AG34*10%,0)</f>
        <v>0</v>
      </c>
      <c r="AH36" s="175" t="s">
        <v>69</v>
      </c>
      <c r="AI36" s="174">
        <f>+IF(AH36="si",AI34*10%,0)</f>
        <v>0</v>
      </c>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row>
    <row r="37" spans="1:237" s="21" customFormat="1" ht="30.75" thickBot="1" x14ac:dyDescent="0.3">
      <c r="A37" s="685"/>
      <c r="B37" s="31" t="s">
        <v>92</v>
      </c>
      <c r="C37" s="35" t="s">
        <v>69</v>
      </c>
      <c r="D37" s="506"/>
      <c r="E37" s="507"/>
      <c r="F37" s="507"/>
      <c r="G37" s="507"/>
      <c r="H37" s="507"/>
      <c r="I37" s="507"/>
      <c r="J37" s="507"/>
      <c r="K37" s="374">
        <f>+IF(C37="si",K34*7%,0)</f>
        <v>0</v>
      </c>
      <c r="L37" s="175" t="s">
        <v>69</v>
      </c>
      <c r="M37" s="419">
        <f>+IF(L37="si",M34*7%,0)</f>
        <v>0</v>
      </c>
      <c r="N37" s="385" t="s">
        <v>69</v>
      </c>
      <c r="O37" s="419">
        <f>+IF(N37="si",O34*7%,0)</f>
        <v>0</v>
      </c>
      <c r="P37" s="385" t="s">
        <v>69</v>
      </c>
      <c r="Q37" s="174">
        <f>+IF(P37="si",Q34*7%,0)</f>
        <v>0</v>
      </c>
      <c r="R37" s="175" t="s">
        <v>69</v>
      </c>
      <c r="S37" s="174">
        <f>+IF(R37="si",S34*7%,0)</f>
        <v>0</v>
      </c>
      <c r="T37" s="175" t="s">
        <v>69</v>
      </c>
      <c r="U37" s="174">
        <f>+IF(T37="si",U34*7%,0)</f>
        <v>0</v>
      </c>
      <c r="V37" s="175" t="s">
        <v>69</v>
      </c>
      <c r="W37" s="174">
        <f>+IF(V37="si",W34*7%,0)</f>
        <v>0</v>
      </c>
      <c r="X37" s="175" t="s">
        <v>94</v>
      </c>
      <c r="Y37" s="174">
        <f>+IF(X37="si",Y34*7%,0)</f>
        <v>0</v>
      </c>
      <c r="Z37" s="175" t="s">
        <v>69</v>
      </c>
      <c r="AA37" s="174">
        <f>+IF(Z37="si",AA34*7%,0)</f>
        <v>0</v>
      </c>
      <c r="AB37" s="175" t="s">
        <v>69</v>
      </c>
      <c r="AC37" s="174">
        <f>+IF(AB37="si",AC34*7%,0)</f>
        <v>0</v>
      </c>
      <c r="AD37" s="175" t="s">
        <v>69</v>
      </c>
      <c r="AE37" s="174">
        <f>+IF(AD37="si",AE34*7%,0)</f>
        <v>0</v>
      </c>
      <c r="AF37" s="175" t="s">
        <v>69</v>
      </c>
      <c r="AG37" s="174">
        <f>+IF(AF37="si",AG34*7%,0)</f>
        <v>0</v>
      </c>
      <c r="AH37" s="175" t="s">
        <v>69</v>
      </c>
      <c r="AI37" s="174">
        <f>+IF(AH37="si",AI34*7%,0)</f>
        <v>0</v>
      </c>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row>
    <row r="38" spans="1:237" s="21" customFormat="1" ht="27" customHeight="1" thickBot="1" x14ac:dyDescent="0.3">
      <c r="A38" s="686"/>
      <c r="B38" s="31" t="s">
        <v>93</v>
      </c>
      <c r="C38" s="35" t="s">
        <v>94</v>
      </c>
      <c r="D38" s="482"/>
      <c r="E38" s="687"/>
      <c r="F38" s="687"/>
      <c r="G38" s="687"/>
      <c r="H38" s="687"/>
      <c r="I38" s="687"/>
      <c r="J38" s="687"/>
      <c r="K38" s="374">
        <f>+IF(C38="si",K34*5%,0)</f>
        <v>3555102.1500000004</v>
      </c>
      <c r="L38" s="175" t="s">
        <v>94</v>
      </c>
      <c r="M38" s="419">
        <f>+IF(L38="si",M34*5%,0)</f>
        <v>3672005.5526439007</v>
      </c>
      <c r="N38" s="385" t="s">
        <v>94</v>
      </c>
      <c r="O38" s="419">
        <f>+IF(N38="si",O34*5%,0)</f>
        <v>3792337.4107850716</v>
      </c>
      <c r="P38" s="385" t="s">
        <v>69</v>
      </c>
      <c r="Q38" s="174">
        <f>+IF(P38="si",Q34*5%,0)</f>
        <v>0</v>
      </c>
      <c r="R38" s="175" t="s">
        <v>69</v>
      </c>
      <c r="S38" s="174">
        <f>+IF(R38="si",S34*5%,0)</f>
        <v>0</v>
      </c>
      <c r="T38" s="175" t="s">
        <v>69</v>
      </c>
      <c r="U38" s="174">
        <f>+IF(T38="si",U34*5%,0)</f>
        <v>0</v>
      </c>
      <c r="V38" s="175" t="s">
        <v>69</v>
      </c>
      <c r="W38" s="174">
        <f>+IF(V38="si",W34*5%,0)</f>
        <v>0</v>
      </c>
      <c r="X38" s="175" t="s">
        <v>94</v>
      </c>
      <c r="Y38" s="174">
        <f>+IF(X38="si",Y34*5%,0)</f>
        <v>0</v>
      </c>
      <c r="Z38" s="175" t="s">
        <v>69</v>
      </c>
      <c r="AA38" s="174">
        <f>+IF(Z38="si",AA34*5%,0)</f>
        <v>0</v>
      </c>
      <c r="AB38" s="175" t="s">
        <v>69</v>
      </c>
      <c r="AC38" s="174">
        <f>+IF(AB38="si",AC34*5%,0)</f>
        <v>0</v>
      </c>
      <c r="AD38" s="175" t="s">
        <v>69</v>
      </c>
      <c r="AE38" s="174">
        <f>+IF(AD38="si",AE34*5%,0)</f>
        <v>0</v>
      </c>
      <c r="AF38" s="175" t="s">
        <v>69</v>
      </c>
      <c r="AG38" s="174">
        <f>+IF(AF38="si",AG34*5%,0)</f>
        <v>0</v>
      </c>
      <c r="AH38" s="175" t="s">
        <v>69</v>
      </c>
      <c r="AI38" s="174">
        <f>+IF(AH38="si",AI34*5%,0)</f>
        <v>0</v>
      </c>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row>
    <row r="39" spans="1:237" s="33" customFormat="1" ht="15.75" thickBot="1" x14ac:dyDescent="0.3">
      <c r="A39" s="500" t="s">
        <v>99</v>
      </c>
      <c r="B39" s="501"/>
      <c r="C39" s="501"/>
      <c r="D39" s="501"/>
      <c r="E39" s="501"/>
      <c r="F39" s="501"/>
      <c r="G39" s="501"/>
      <c r="H39" s="501"/>
      <c r="I39" s="501"/>
      <c r="J39" s="501"/>
      <c r="K39" s="394">
        <f>+SUM(K34:K38)</f>
        <v>95987758.049999997</v>
      </c>
      <c r="L39" s="189"/>
      <c r="M39" s="418">
        <f>SUM(M34:M38)</f>
        <v>99144149.921385303</v>
      </c>
      <c r="N39" s="185"/>
      <c r="O39" s="418">
        <f>SUM(O34:O38)</f>
        <v>102393110.09119692</v>
      </c>
      <c r="P39" s="187"/>
      <c r="Q39" s="394">
        <f>SUM(Q34:Q38)</f>
        <v>0</v>
      </c>
      <c r="R39" s="185"/>
      <c r="S39" s="394">
        <f>SUM(S34:S38)</f>
        <v>0</v>
      </c>
      <c r="T39" s="185"/>
      <c r="U39" s="394">
        <f>SUM(U34:U38)</f>
        <v>0</v>
      </c>
      <c r="V39" s="185"/>
      <c r="W39" s="394">
        <f>SUM(W34:W38)</f>
        <v>0</v>
      </c>
      <c r="X39" s="185"/>
      <c r="Y39" s="394">
        <f>SUM(Y34:Y38)</f>
        <v>0</v>
      </c>
      <c r="Z39" s="185"/>
      <c r="AA39" s="394">
        <f>SUM(AA34:AA38)</f>
        <v>0</v>
      </c>
      <c r="AB39" s="187"/>
      <c r="AC39" s="394">
        <f>SUM(AC34:AC38)</f>
        <v>0</v>
      </c>
      <c r="AD39" s="185"/>
      <c r="AE39" s="394">
        <f>SUM(AE34:AE38)</f>
        <v>0</v>
      </c>
      <c r="AF39" s="185"/>
      <c r="AG39" s="394">
        <f>SUM(AG34:AG38)</f>
        <v>0</v>
      </c>
      <c r="AH39" s="185"/>
      <c r="AI39" s="394">
        <f>SUM(AI34:AI38)</f>
        <v>0</v>
      </c>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row>
    <row r="40" spans="1:237" s="21" customFormat="1" ht="78" customHeight="1" thickBot="1" x14ac:dyDescent="0.3">
      <c r="A40" s="684" t="s">
        <v>128</v>
      </c>
      <c r="B40" s="390"/>
      <c r="C40" s="390" t="s">
        <v>196</v>
      </c>
      <c r="D40" s="388"/>
      <c r="E40" s="29">
        <v>42</v>
      </c>
      <c r="F40" s="53" t="str">
        <f>VLOOKUP(E40,HONORARIOS!$A$5:$E$50,2,0)</f>
        <v>Medidas de compensación</v>
      </c>
      <c r="G40" s="29">
        <v>1</v>
      </c>
      <c r="H40" s="374" t="e">
        <f>VLOOKUP(E40,HONORARIOS!$A$5:$E$25,5,0)</f>
        <v>#N/A</v>
      </c>
      <c r="I40" s="374" t="e">
        <f>+H40*G40</f>
        <v>#N/A</v>
      </c>
      <c r="J40" s="389">
        <v>3</v>
      </c>
      <c r="K40" s="374" t="e">
        <f>+I40*J40</f>
        <v>#N/A</v>
      </c>
      <c r="L40" s="171"/>
      <c r="M40" s="172"/>
      <c r="N40" s="182"/>
      <c r="O40" s="172"/>
      <c r="P40" s="182"/>
      <c r="Q40" s="172"/>
      <c r="R40" s="182"/>
      <c r="S40" s="172"/>
      <c r="T40" s="182"/>
      <c r="U40" s="172"/>
      <c r="V40" s="182"/>
      <c r="W40" s="172"/>
      <c r="X40" s="182"/>
      <c r="Y40" s="172"/>
      <c r="Z40" s="182"/>
      <c r="AA40" s="172"/>
      <c r="AB40" s="182"/>
      <c r="AC40" s="172"/>
      <c r="AD40" s="182"/>
      <c r="AE40" s="172"/>
      <c r="AF40" s="182"/>
      <c r="AG40" s="172"/>
      <c r="AH40" s="182"/>
      <c r="AI40" s="172"/>
      <c r="AJ40" s="693"/>
      <c r="AK40" s="657"/>
      <c r="AL40" s="657"/>
      <c r="AM40" s="657"/>
      <c r="AN40" s="657"/>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row>
    <row r="41" spans="1:237" s="21" customFormat="1" ht="15.75" thickBot="1" x14ac:dyDescent="0.3">
      <c r="A41" s="685"/>
      <c r="B41" s="38" t="s">
        <v>70</v>
      </c>
      <c r="C41" s="513"/>
      <c r="D41" s="514"/>
      <c r="E41" s="514"/>
      <c r="F41" s="514"/>
      <c r="G41" s="514"/>
      <c r="H41" s="514"/>
      <c r="I41" s="514"/>
      <c r="J41" s="515"/>
      <c r="K41" s="374" t="e">
        <f>SUM(K40:K40)</f>
        <v>#N/A</v>
      </c>
      <c r="L41" s="173" t="s">
        <v>100</v>
      </c>
      <c r="M41" s="374">
        <f>+$K$34*M10</f>
        <v>0</v>
      </c>
      <c r="N41" s="161" t="s">
        <v>100</v>
      </c>
      <c r="O41" s="374">
        <f>+$K$34*O10</f>
        <v>0</v>
      </c>
      <c r="P41" s="228" t="s">
        <v>100</v>
      </c>
      <c r="Q41" s="230"/>
      <c r="R41" s="228" t="s">
        <v>100</v>
      </c>
      <c r="S41" s="230"/>
      <c r="T41" s="228" t="s">
        <v>100</v>
      </c>
      <c r="U41" s="230"/>
      <c r="V41" s="228" t="s">
        <v>100</v>
      </c>
      <c r="W41" s="230"/>
      <c r="X41" s="228" t="s">
        <v>100</v>
      </c>
      <c r="Y41" s="230"/>
      <c r="Z41" s="228" t="s">
        <v>100</v>
      </c>
      <c r="AA41" s="230"/>
      <c r="AB41" s="228" t="s">
        <v>100</v>
      </c>
      <c r="AC41" s="230"/>
      <c r="AD41" s="228" t="s">
        <v>100</v>
      </c>
      <c r="AE41" s="230"/>
      <c r="AF41" s="228" t="s">
        <v>100</v>
      </c>
      <c r="AG41" s="230"/>
      <c r="AH41" s="228" t="s">
        <v>100</v>
      </c>
      <c r="AI41" s="230"/>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row>
    <row r="42" spans="1:237" s="21" customFormat="1" ht="30.75" thickBot="1" x14ac:dyDescent="0.3">
      <c r="A42" s="685"/>
      <c r="B42" s="31" t="s">
        <v>90</v>
      </c>
      <c r="C42" s="35" t="s">
        <v>104</v>
      </c>
      <c r="D42" s="506"/>
      <c r="E42" s="507"/>
      <c r="F42" s="507"/>
      <c r="G42" s="507"/>
      <c r="H42" s="507"/>
      <c r="I42" s="507"/>
      <c r="J42" s="508"/>
      <c r="K42" s="374">
        <f>+IF(C42="Consultoria (25%)",K41*25%,0)+IF(C42="Obra (30%)",K41*30%,0)+IF(C42="Directo (20%)",K41*20%,0)+IF(C42="No aplica",0,0)+IF(C42="Directo (10%)",K41*10%,0)</f>
        <v>0</v>
      </c>
      <c r="L42" s="391" t="s">
        <v>96</v>
      </c>
      <c r="M42" s="174">
        <f>+IF(L42="Consultoria (25%)",M41*25%,0)+IF(L42="Obra (30%)",M41*30%,0)+IF(L42="Directo (20%)",M41*20%,0)+IF(L42="No aplica",0,0)+IF(L42="Directo (10%)",M41*10%,0)</f>
        <v>0</v>
      </c>
      <c r="N42" s="391" t="s">
        <v>96</v>
      </c>
      <c r="O42" s="174">
        <f>+IF(N42="Consultoria (25%)",O41*25%,0)+IF(N42="Obra (30%)",O41*30%,0)+IF(N42="Directo (20%)",O41*20%,0)+IF(N42="No aplica",0,0)+IF(N42="Directo (10%)",O41*10%,0)</f>
        <v>0</v>
      </c>
      <c r="P42" s="391" t="s">
        <v>104</v>
      </c>
      <c r="Q42" s="174">
        <f>+IF(P42="Consultoria (25%)",Q41*25%,0)+IF(P42="Obra (30%)",Q41*30%,0)+IF(P42="Directo (20%)",Q41*20%,0)+IF(P42="No aplica",0,0)+IF(P42="Directo (10%)",Q41*10%,0)</f>
        <v>0</v>
      </c>
      <c r="R42" s="391" t="s">
        <v>104</v>
      </c>
      <c r="S42" s="174">
        <f>+IF(R42="Consultoria (25%)",S41*25%,0)+IF(R42="Obra (30%)",S41*30%,0)+IF(R42="Directo (20%)",S41*20%,0)+IF(R42="No aplica",0,0)+IF(R42="Directo (10%)",S41*10%,0)</f>
        <v>0</v>
      </c>
      <c r="T42" s="391" t="s">
        <v>104</v>
      </c>
      <c r="U42" s="174">
        <f>+IF(T42="Consultoria (25%)",U41*25%,0)+IF(T42="Obra (30%)",U41*30%,0)+IF(T42="Directo (20%)",U41*20%,0)+IF(T42="No aplica",0,0)+IF(T42="Directo (10%)",U41*10%,0)</f>
        <v>0</v>
      </c>
      <c r="V42" s="391" t="s">
        <v>104</v>
      </c>
      <c r="W42" s="174">
        <f>+IF(V42="Consultoria (25%)",W41*25%,0)+IF(V42="Obra (30%)",W41*30%,0)+IF(V42="Directo (20%)",W41*20%,0)+IF(V42="No aplica",0,0)+IF(V42="Directo (10%)",W41*10%,0)</f>
        <v>0</v>
      </c>
      <c r="X42" s="391" t="s">
        <v>96</v>
      </c>
      <c r="Y42" s="174">
        <f>+IF(X42="Consultoria (25%)",Y41*25%,0)+IF(X42="Obra (30%)",Y41*30%,0)+IF(X42="Directo (20%)",Y41*20%,0)+IF(X42="No aplica",0,0)+IF(X42="Directo (10%)",Y41*10%,0)</f>
        <v>0</v>
      </c>
      <c r="Z42" s="391" t="s">
        <v>104</v>
      </c>
      <c r="AA42" s="174">
        <f>+IF(Z42="Consultoria (25%)",AA41*25%,0)+IF(Z42="Obra (30%)",AA41*30%,0)+IF(Z42="Directo (20%)",AA41*20%,0)+IF(Z42="No aplica",0,0)+IF(Z42="Directo (10%)",AA41*10%,0)</f>
        <v>0</v>
      </c>
      <c r="AB42" s="391" t="s">
        <v>104</v>
      </c>
      <c r="AC42" s="174">
        <f>+IF(AB42="Consultoria (25%)",AC41*25%,0)+IF(AB42="Obra (30%)",AC41*30%,0)+IF(AB42="Directo (20%)",AC41*20%,0)+IF(AB42="No aplica",0,0)+IF(AB42="Directo (10%)",AC41*10%,0)</f>
        <v>0</v>
      </c>
      <c r="AD42" s="391" t="s">
        <v>104</v>
      </c>
      <c r="AE42" s="174">
        <f>+IF(AD42="Consultoria (25%)",AE41*25%,0)+IF(AD42="Obra (30%)",AE41*30%,0)+IF(AD42="Directo (20%)",AE41*20%,0)+IF(AD42="No aplica",0,0)+IF(AD42="Directo (10%)",AE41*10%,0)</f>
        <v>0</v>
      </c>
      <c r="AF42" s="391" t="s">
        <v>104</v>
      </c>
      <c r="AG42" s="174">
        <f>+IF(AF42="Consultoria (25%)",AG41*25%,0)+IF(AF42="Obra (30%)",AG41*30%,0)+IF(AF42="Directo (20%)",AG41*20%,0)+IF(AF42="No aplica",0,0)+IF(AF42="Directo (10%)",AG41*10%,0)</f>
        <v>0</v>
      </c>
      <c r="AH42" s="391" t="s">
        <v>104</v>
      </c>
      <c r="AI42" s="174">
        <f>+IF(AH42="Consultoria (25%)",AI41*25%,0)+IF(AH42="Obra (30%)",AI41*30%,0)+IF(AH42="Directo (20%)",AI41*20%,0)+IF(AH42="No aplica",0,0)+IF(AH42="Directo (10%)",AI41*10%,0)</f>
        <v>0</v>
      </c>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row>
    <row r="43" spans="1:237" s="21" customFormat="1" ht="30.75" thickBot="1" x14ac:dyDescent="0.3">
      <c r="A43" s="685"/>
      <c r="B43" s="31" t="s">
        <v>91</v>
      </c>
      <c r="C43" s="35" t="s">
        <v>69</v>
      </c>
      <c r="D43" s="506"/>
      <c r="E43" s="507"/>
      <c r="F43" s="507"/>
      <c r="G43" s="507"/>
      <c r="H43" s="507"/>
      <c r="I43" s="507"/>
      <c r="J43" s="508"/>
      <c r="K43" s="374">
        <f>+IF(C43="si",K41*10%,0)</f>
        <v>0</v>
      </c>
      <c r="L43" s="391" t="s">
        <v>94</v>
      </c>
      <c r="M43" s="174">
        <f>+IF(L43="si",M41*10%,0)</f>
        <v>0</v>
      </c>
      <c r="N43" s="391" t="s">
        <v>94</v>
      </c>
      <c r="O43" s="174">
        <f>+IF(N43="si",O41*10%,0)</f>
        <v>0</v>
      </c>
      <c r="P43" s="391" t="s">
        <v>69</v>
      </c>
      <c r="Q43" s="174">
        <f>+IF(P43="si",Q41*10%,0)</f>
        <v>0</v>
      </c>
      <c r="R43" s="391" t="s">
        <v>69</v>
      </c>
      <c r="S43" s="174">
        <f>+IF(R43="si",S41*10%,0)</f>
        <v>0</v>
      </c>
      <c r="T43" s="391" t="s">
        <v>69</v>
      </c>
      <c r="U43" s="174">
        <f>+IF(T43="si",U41*10%,0)</f>
        <v>0</v>
      </c>
      <c r="V43" s="391" t="s">
        <v>69</v>
      </c>
      <c r="W43" s="174">
        <f>+IF(V43="si",W41*10%,0)</f>
        <v>0</v>
      </c>
      <c r="X43" s="391" t="s">
        <v>94</v>
      </c>
      <c r="Y43" s="174">
        <f>+IF(X43="si",Y41*10%,0)</f>
        <v>0</v>
      </c>
      <c r="Z43" s="391" t="s">
        <v>69</v>
      </c>
      <c r="AA43" s="174">
        <f>+IF(Z43="si",AA41*10%,0)</f>
        <v>0</v>
      </c>
      <c r="AB43" s="391" t="s">
        <v>69</v>
      </c>
      <c r="AC43" s="174">
        <f>+IF(AB43="si",AC41*10%,0)</f>
        <v>0</v>
      </c>
      <c r="AD43" s="391" t="s">
        <v>69</v>
      </c>
      <c r="AE43" s="174">
        <f>+IF(AD43="si",AE41*10%,0)</f>
        <v>0</v>
      </c>
      <c r="AF43" s="391" t="s">
        <v>69</v>
      </c>
      <c r="AG43" s="174">
        <f>+IF(AF43="si",AG41*10%,0)</f>
        <v>0</v>
      </c>
      <c r="AH43" s="391" t="s">
        <v>69</v>
      </c>
      <c r="AI43" s="174">
        <f>+IF(AH43="si",AI41*10%,0)</f>
        <v>0</v>
      </c>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row>
    <row r="44" spans="1:237" s="21" customFormat="1" ht="30.75" thickBot="1" x14ac:dyDescent="0.3">
      <c r="A44" s="685"/>
      <c r="B44" s="31" t="s">
        <v>92</v>
      </c>
      <c r="C44" s="35" t="s">
        <v>69</v>
      </c>
      <c r="D44" s="506"/>
      <c r="E44" s="507"/>
      <c r="F44" s="507"/>
      <c r="G44" s="507"/>
      <c r="H44" s="507"/>
      <c r="I44" s="507"/>
      <c r="J44" s="508"/>
      <c r="K44" s="374">
        <f>+IF(C44="si",K41*7%,0)</f>
        <v>0</v>
      </c>
      <c r="L44" s="391" t="s">
        <v>69</v>
      </c>
      <c r="M44" s="174">
        <f>+IF(L44="si",M41*7%,0)</f>
        <v>0</v>
      </c>
      <c r="N44" s="391" t="s">
        <v>69</v>
      </c>
      <c r="O44" s="174">
        <f>+IF(N44="si",O41*7%,0)</f>
        <v>0</v>
      </c>
      <c r="P44" s="391" t="s">
        <v>69</v>
      </c>
      <c r="Q44" s="174">
        <f>+IF(P44="si",Q41*7%,0)</f>
        <v>0</v>
      </c>
      <c r="R44" s="391" t="s">
        <v>69</v>
      </c>
      <c r="S44" s="174">
        <f>+IF(R44="si",S41*7%,0)</f>
        <v>0</v>
      </c>
      <c r="T44" s="391" t="s">
        <v>69</v>
      </c>
      <c r="U44" s="174">
        <f>+IF(T44="si",U41*7%,0)</f>
        <v>0</v>
      </c>
      <c r="V44" s="391" t="s">
        <v>69</v>
      </c>
      <c r="W44" s="174">
        <f>+IF(V44="si",W41*7%,0)</f>
        <v>0</v>
      </c>
      <c r="X44" s="391" t="s">
        <v>94</v>
      </c>
      <c r="Y44" s="174">
        <f>+IF(X44="si",Y41*7%,0)</f>
        <v>0</v>
      </c>
      <c r="Z44" s="391" t="s">
        <v>69</v>
      </c>
      <c r="AA44" s="174">
        <f>+IF(Z44="si",AA41*7%,0)</f>
        <v>0</v>
      </c>
      <c r="AB44" s="391" t="s">
        <v>69</v>
      </c>
      <c r="AC44" s="174">
        <f>+IF(AB44="si",AC41*7%,0)</f>
        <v>0</v>
      </c>
      <c r="AD44" s="391" t="s">
        <v>69</v>
      </c>
      <c r="AE44" s="174">
        <f>+IF(AD44="si",AE41*7%,0)</f>
        <v>0</v>
      </c>
      <c r="AF44" s="391" t="s">
        <v>69</v>
      </c>
      <c r="AG44" s="174">
        <f>+IF(AF44="si",AG41*7%,0)</f>
        <v>0</v>
      </c>
      <c r="AH44" s="391" t="s">
        <v>69</v>
      </c>
      <c r="AI44" s="174">
        <f>+IF(AH44="si",AI41*7%,0)</f>
        <v>0</v>
      </c>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row>
    <row r="45" spans="1:237" s="21" customFormat="1" ht="27" customHeight="1" thickBot="1" x14ac:dyDescent="0.3">
      <c r="A45" s="686"/>
      <c r="B45" s="31" t="s">
        <v>93</v>
      </c>
      <c r="C45" s="35" t="s">
        <v>69</v>
      </c>
      <c r="D45" s="482"/>
      <c r="E45" s="687"/>
      <c r="F45" s="687"/>
      <c r="G45" s="687"/>
      <c r="H45" s="687"/>
      <c r="I45" s="687"/>
      <c r="J45" s="483"/>
      <c r="K45" s="374">
        <f>+IF(C45="si",K41*5%,0)</f>
        <v>0</v>
      </c>
      <c r="L45" s="391" t="s">
        <v>94</v>
      </c>
      <c r="M45" s="174">
        <f>+IF(L45="si",M41*5%,0)</f>
        <v>0</v>
      </c>
      <c r="N45" s="391" t="s">
        <v>94</v>
      </c>
      <c r="O45" s="174">
        <f>+IF(N45="si",O41*5%,0)</f>
        <v>0</v>
      </c>
      <c r="P45" s="391" t="s">
        <v>69</v>
      </c>
      <c r="Q45" s="174">
        <f>+IF(P45="si",Q41*5%,0)</f>
        <v>0</v>
      </c>
      <c r="R45" s="391" t="s">
        <v>69</v>
      </c>
      <c r="S45" s="174">
        <f>+IF(R45="si",S41*5%,0)</f>
        <v>0</v>
      </c>
      <c r="T45" s="391" t="s">
        <v>69</v>
      </c>
      <c r="U45" s="174">
        <f>+IF(T45="si",U41*5%,0)</f>
        <v>0</v>
      </c>
      <c r="V45" s="391" t="s">
        <v>69</v>
      </c>
      <c r="W45" s="174">
        <f>+IF(V45="si",W41*5%,0)</f>
        <v>0</v>
      </c>
      <c r="X45" s="391" t="s">
        <v>94</v>
      </c>
      <c r="Y45" s="174">
        <f>+IF(X45="si",Y41*5%,0)</f>
        <v>0</v>
      </c>
      <c r="Z45" s="391" t="s">
        <v>69</v>
      </c>
      <c r="AA45" s="174">
        <f>+IF(Z45="si",AA41*5%,0)</f>
        <v>0</v>
      </c>
      <c r="AB45" s="391" t="s">
        <v>69</v>
      </c>
      <c r="AC45" s="174">
        <f>+IF(AB45="si",AC41*5%,0)</f>
        <v>0</v>
      </c>
      <c r="AD45" s="391" t="s">
        <v>69</v>
      </c>
      <c r="AE45" s="174">
        <f>+IF(AD45="si",AE41*5%,0)</f>
        <v>0</v>
      </c>
      <c r="AF45" s="391" t="s">
        <v>69</v>
      </c>
      <c r="AG45" s="174">
        <f>+IF(AF45="si",AG41*5%,0)</f>
        <v>0</v>
      </c>
      <c r="AH45" s="391" t="s">
        <v>69</v>
      </c>
      <c r="AI45" s="174">
        <f>+IF(AH45="si",AI41*5%,0)</f>
        <v>0</v>
      </c>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row>
    <row r="46" spans="1:237" ht="66" hidden="1" customHeight="1" thickBot="1" x14ac:dyDescent="0.3">
      <c r="A46" s="568"/>
      <c r="B46" s="39"/>
      <c r="C46" s="40"/>
      <c r="D46" s="41">
        <v>1</v>
      </c>
      <c r="E46" s="42">
        <v>10</v>
      </c>
      <c r="F46" s="43" t="str">
        <f>VLOOKUP(E46,HONORARIOS!$A$5:$E$25,2,0)</f>
        <v>TITULO PROFESIONAL DESDE UNO (1) HASTA TRES (3) AÑOS DE EXPERIENCIA PROFESIONAL</v>
      </c>
      <c r="G46" s="42">
        <v>0</v>
      </c>
      <c r="H46" s="103">
        <f>VLOOKUP(E46,HONORARIOS!$A$5:$E$25,5,0)</f>
        <v>4827916.5</v>
      </c>
      <c r="I46" s="103">
        <f>+H46*G46</f>
        <v>0</v>
      </c>
      <c r="J46" s="50">
        <v>12</v>
      </c>
      <c r="K46" s="170">
        <f>+I46*J46</f>
        <v>0</v>
      </c>
      <c r="L46" s="179"/>
      <c r="M46" s="180"/>
      <c r="N46" s="184"/>
      <c r="O46" s="172"/>
      <c r="P46" s="182"/>
      <c r="Q46" s="172"/>
      <c r="R46" s="182"/>
      <c r="S46" s="172"/>
      <c r="T46" s="182"/>
      <c r="U46" s="172"/>
      <c r="V46" s="182"/>
      <c r="W46" s="172"/>
      <c r="X46" s="182"/>
      <c r="Y46" s="172"/>
      <c r="Z46" s="182"/>
      <c r="AA46" s="172"/>
      <c r="AB46" s="182"/>
      <c r="AC46" s="172"/>
      <c r="AD46" s="182"/>
      <c r="AE46" s="172"/>
      <c r="AF46" s="182"/>
      <c r="AG46" s="172"/>
      <c r="AH46" s="182"/>
      <c r="AI46" s="172"/>
    </row>
    <row r="47" spans="1:237" ht="15.75" hidden="1" thickBot="1" x14ac:dyDescent="0.3">
      <c r="A47" s="569"/>
      <c r="B47" s="38" t="s">
        <v>70</v>
      </c>
      <c r="C47" s="514"/>
      <c r="D47" s="514"/>
      <c r="E47" s="514"/>
      <c r="F47" s="514"/>
      <c r="G47" s="514"/>
      <c r="H47" s="514"/>
      <c r="I47" s="514"/>
      <c r="J47" s="514"/>
      <c r="K47" s="160">
        <f>SUM(K46:K46)</f>
        <v>0</v>
      </c>
      <c r="L47" s="173" t="s">
        <v>100</v>
      </c>
      <c r="M47" s="93"/>
      <c r="N47" s="161" t="s">
        <v>100</v>
      </c>
      <c r="O47" s="227"/>
      <c r="P47" s="228" t="s">
        <v>100</v>
      </c>
      <c r="Q47" s="230">
        <f>+K47*Q2</f>
        <v>0</v>
      </c>
      <c r="R47" s="228" t="s">
        <v>100</v>
      </c>
      <c r="S47" s="230">
        <f>+K47*$S$2</f>
        <v>0</v>
      </c>
      <c r="T47" s="228" t="s">
        <v>100</v>
      </c>
      <c r="U47" s="230">
        <f>+K47*U2</f>
        <v>0</v>
      </c>
      <c r="V47" s="228" t="s">
        <v>100</v>
      </c>
      <c r="W47" s="230">
        <f>+K47*W2</f>
        <v>0</v>
      </c>
      <c r="X47" s="228" t="s">
        <v>100</v>
      </c>
      <c r="Y47" s="230">
        <f>+K47*Y2</f>
        <v>0</v>
      </c>
      <c r="Z47" s="228" t="s">
        <v>100</v>
      </c>
      <c r="AA47" s="230">
        <f>+K47*AA2</f>
        <v>0</v>
      </c>
      <c r="AB47" s="228" t="s">
        <v>100</v>
      </c>
      <c r="AC47" s="230">
        <f>+K47*AC2</f>
        <v>0</v>
      </c>
      <c r="AD47" s="228" t="s">
        <v>100</v>
      </c>
      <c r="AE47" s="230">
        <f>+K47*AE2</f>
        <v>0</v>
      </c>
      <c r="AF47" s="228" t="s">
        <v>100</v>
      </c>
      <c r="AG47" s="229"/>
      <c r="AH47" s="228" t="s">
        <v>100</v>
      </c>
      <c r="AI47" s="93"/>
    </row>
    <row r="48" spans="1:237" s="21" customFormat="1" ht="30.75" hidden="1" thickBot="1" x14ac:dyDescent="0.3">
      <c r="A48" s="569"/>
      <c r="B48" s="34" t="s">
        <v>90</v>
      </c>
      <c r="C48" s="35" t="s">
        <v>96</v>
      </c>
      <c r="D48" s="658"/>
      <c r="E48" s="659"/>
      <c r="F48" s="659"/>
      <c r="G48" s="659"/>
      <c r="H48" s="659"/>
      <c r="I48" s="659"/>
      <c r="J48" s="659"/>
      <c r="K48" s="163">
        <f>+IF(C48="Consultoria (25%)",K47*25%,0)+IF(C48="Obra (30%)",K47*30%,0)+IF(C48="Directo (20%)",K47*20%,0)+IF(C48="No aplica",0,0)+IF(C48="Directo (10%)",K47*10%,0)</f>
        <v>0</v>
      </c>
      <c r="L48" s="175" t="s">
        <v>96</v>
      </c>
      <c r="M48" s="174">
        <f>+IF(L48="Consultoria (25%)",M47*25%,0)+IF(L48="Obra (30%)",M47*30%,0)+IF(L48="Directo (20%)",M47*20%,0)+IF(L48="No aplica",0,0)+IF(L48="Directo (10%)",M47*10%,0)</f>
        <v>0</v>
      </c>
      <c r="N48" s="175" t="s">
        <v>104</v>
      </c>
      <c r="O48" s="174">
        <f>+IF(N48="Consultoria (25%)",O47*25%,0)+IF(N48="Obra (30%)",O47*30%,0)+IF(N48="Directo (20%)",O47*20%,0)+IF(N48="No aplica",0,0)+IF(N48="Directo (10%)",O47*10%,0)</f>
        <v>0</v>
      </c>
      <c r="P48" s="175" t="s">
        <v>104</v>
      </c>
      <c r="Q48" s="174">
        <f>+IF(P48="Consultoria (25%)",Q47*25%,0)+IF(P48="Obra (30%)",Q47*30%,0)+IF(P48="Directo (20%)",Q47*20%,0)+IF(P48="No aplica",0,0)+IF(P48="Directo (10%)",Q47*10%,0)</f>
        <v>0</v>
      </c>
      <c r="R48" s="175" t="s">
        <v>104</v>
      </c>
      <c r="S48" s="174">
        <f>+IF(R48="Consultoria (25%)",S47*25%,0)+IF(R48="Obra (30%)",S47*30%,0)+IF(R48="Directo (20%)",S47*20%,0)+IF(R48="No aplica",0,0)+IF(R48="Directo (10%)",S47*10%,0)</f>
        <v>0</v>
      </c>
      <c r="T48" s="175" t="s">
        <v>104</v>
      </c>
      <c r="U48" s="174">
        <f>+IF(T48="Consultoria (25%)",U47*25%,0)+IF(T48="Obra (30%)",U47*30%,0)+IF(T48="Directo (20%)",U47*20%,0)+IF(T48="No aplica",0,0)+IF(T48="Directo (10%)",U47*10%,0)</f>
        <v>0</v>
      </c>
      <c r="V48" s="175" t="s">
        <v>104</v>
      </c>
      <c r="W48" s="174">
        <f>+IF(V48="Consultoria (25%)",W47*25%,0)+IF(V48="Obra (30%)",W47*30%,0)+IF(V48="Directo (20%)",W47*20%,0)+IF(V48="No aplica",0,0)+IF(V48="Directo (10%)",W47*10%,0)</f>
        <v>0</v>
      </c>
      <c r="X48" s="175" t="s">
        <v>96</v>
      </c>
      <c r="Y48" s="174">
        <f>+IF(X48="Consultoria (25%)",Y47*25%,0)+IF(X48="Obra (30%)",Y47*30%,0)+IF(X48="Directo (20%)",Y47*20%,0)+IF(X48="No aplica",0,0)+IF(X48="Directo (10%)",Y47*10%,0)</f>
        <v>0</v>
      </c>
      <c r="Z48" s="175" t="s">
        <v>104</v>
      </c>
      <c r="AA48" s="174">
        <f>+IF(Z48="Consultoria (25%)",AA47*25%,0)+IF(Z48="Obra (30%)",AA47*30%,0)+IF(Z48="Directo (20%)",AA47*20%,0)+IF(Z48="No aplica",0,0)+IF(Z48="Directo (10%)",AA47*10%,0)</f>
        <v>0</v>
      </c>
      <c r="AB48" s="175" t="s">
        <v>104</v>
      </c>
      <c r="AC48" s="174">
        <f>+IF(AB48="Consultoria (25%)",AC47*25%,0)+IF(AB48="Obra (30%)",AC47*30%,0)+IF(AB48="Directo (20%)",AC47*20%,0)+IF(AB48="No aplica",0,0)+IF(AB48="Directo (10%)",AC47*10%,0)</f>
        <v>0</v>
      </c>
      <c r="AD48" s="175" t="s">
        <v>104</v>
      </c>
      <c r="AE48" s="174">
        <f>+IF(AD48="Consultoria (25%)",AE47*25%,0)+IF(AD48="Obra (30%)",AE47*30%,0)+IF(AD48="Directo (20%)",AE47*20%,0)+IF(AD48="No aplica",0,0)+IF(AD48="Directo (10%)",AE47*10%,0)</f>
        <v>0</v>
      </c>
      <c r="AF48" s="175" t="s">
        <v>96</v>
      </c>
      <c r="AG48" s="174">
        <f>+IF(AF48="Consultoria (25%)",AG47*25%,0)+IF(AF48="Obra (30%)",AG47*30%,0)+IF(AF48="Directo (20%)",AG47*20%,0)+IF(AF48="No aplica",0,0)+IF(AF48="Directo (10%)",AG47*10%,0)</f>
        <v>0</v>
      </c>
      <c r="AH48" s="175" t="s">
        <v>96</v>
      </c>
      <c r="AI48" s="174">
        <f>+IF(AH48="Consultoria (25%)",AI47*25%,0)+IF(AH48="Obra (30%)",AI47*30%,0)+IF(AH48="Directo (20%)",AI47*20%,0)+IF(AH48="No aplica",0,0)+IF(AH48="Directo (10%)",AI47*10%,0)</f>
        <v>0</v>
      </c>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row>
    <row r="49" spans="1:237" s="21" customFormat="1" ht="30.75" hidden="1" thickBot="1" x14ac:dyDescent="0.3">
      <c r="A49" s="569"/>
      <c r="B49" s="34" t="s">
        <v>91</v>
      </c>
      <c r="C49" s="35" t="s">
        <v>94</v>
      </c>
      <c r="D49" s="658"/>
      <c r="E49" s="659"/>
      <c r="F49" s="659"/>
      <c r="G49" s="659"/>
      <c r="H49" s="659"/>
      <c r="I49" s="659"/>
      <c r="J49" s="659"/>
      <c r="K49" s="163">
        <f>+IF(C49="si",K47*10%,0)</f>
        <v>0</v>
      </c>
      <c r="L49" s="175" t="s">
        <v>94</v>
      </c>
      <c r="M49" s="174">
        <f>+IF(L49="si",M47*10%,0)</f>
        <v>0</v>
      </c>
      <c r="N49" s="175" t="s">
        <v>69</v>
      </c>
      <c r="O49" s="174">
        <f>+IF(N49="si",O47*10%,0)</f>
        <v>0</v>
      </c>
      <c r="P49" s="175" t="s">
        <v>69</v>
      </c>
      <c r="Q49" s="174">
        <f>+IF(P49="si",Q47*10%,0)</f>
        <v>0</v>
      </c>
      <c r="R49" s="175" t="s">
        <v>69</v>
      </c>
      <c r="S49" s="174">
        <f>+IF(R49="si",S47*10%,0)</f>
        <v>0</v>
      </c>
      <c r="T49" s="175" t="s">
        <v>69</v>
      </c>
      <c r="U49" s="174">
        <f>+IF(T49="si",U47*10%,0)</f>
        <v>0</v>
      </c>
      <c r="V49" s="175" t="s">
        <v>69</v>
      </c>
      <c r="W49" s="174">
        <f>+IF(V49="si",W47*10%,0)</f>
        <v>0</v>
      </c>
      <c r="X49" s="175" t="s">
        <v>94</v>
      </c>
      <c r="Y49" s="174">
        <f>+IF(X49="si",Y47*10%,0)</f>
        <v>0</v>
      </c>
      <c r="Z49" s="175" t="s">
        <v>69</v>
      </c>
      <c r="AA49" s="174">
        <f>+IF(Z49="si",AA47*10%,0)</f>
        <v>0</v>
      </c>
      <c r="AB49" s="175" t="s">
        <v>69</v>
      </c>
      <c r="AC49" s="174">
        <f>+IF(AB49="si",AC47*10%,0)</f>
        <v>0</v>
      </c>
      <c r="AD49" s="175" t="s">
        <v>69</v>
      </c>
      <c r="AE49" s="174">
        <f>+IF(AD49="si",AE47*10%,0)</f>
        <v>0</v>
      </c>
      <c r="AF49" s="175" t="s">
        <v>94</v>
      </c>
      <c r="AG49" s="174">
        <f>+IF(AF49="si",AG47*10%,0)</f>
        <v>0</v>
      </c>
      <c r="AH49" s="175" t="s">
        <v>94</v>
      </c>
      <c r="AI49" s="174">
        <f>+IF(AH49="si",AI47*10%,0)</f>
        <v>0</v>
      </c>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row>
    <row r="50" spans="1:237" s="21" customFormat="1" ht="30.75" hidden="1" thickBot="1" x14ac:dyDescent="0.3">
      <c r="A50" s="569"/>
      <c r="B50" s="34" t="s">
        <v>92</v>
      </c>
      <c r="C50" s="35" t="s">
        <v>94</v>
      </c>
      <c r="D50" s="658"/>
      <c r="E50" s="659"/>
      <c r="F50" s="659"/>
      <c r="G50" s="659"/>
      <c r="H50" s="659"/>
      <c r="I50" s="659"/>
      <c r="J50" s="659"/>
      <c r="K50" s="163">
        <f>+IF(C50="si",K47*7%,0)</f>
        <v>0</v>
      </c>
      <c r="L50" s="175" t="s">
        <v>94</v>
      </c>
      <c r="M50" s="174">
        <f>+IF(L50="si",M47*7%,0)</f>
        <v>0</v>
      </c>
      <c r="N50" s="175" t="s">
        <v>69</v>
      </c>
      <c r="O50" s="174">
        <f>+IF(N50="si",O47*7%,0)</f>
        <v>0</v>
      </c>
      <c r="P50" s="175" t="s">
        <v>69</v>
      </c>
      <c r="Q50" s="174">
        <f>+IF(P50="si",Q47*7%,0)</f>
        <v>0</v>
      </c>
      <c r="R50" s="175" t="s">
        <v>69</v>
      </c>
      <c r="S50" s="174">
        <f>+IF(R50="si",S47*7%,0)</f>
        <v>0</v>
      </c>
      <c r="T50" s="175" t="s">
        <v>69</v>
      </c>
      <c r="U50" s="174">
        <f>+IF(T50="si",U47*7%,0)</f>
        <v>0</v>
      </c>
      <c r="V50" s="175" t="s">
        <v>69</v>
      </c>
      <c r="W50" s="174">
        <f>+IF(V50="si",W47*7%,0)</f>
        <v>0</v>
      </c>
      <c r="X50" s="175" t="s">
        <v>94</v>
      </c>
      <c r="Y50" s="174">
        <f>+IF(X50="si",Y47*7%,0)</f>
        <v>0</v>
      </c>
      <c r="Z50" s="175" t="s">
        <v>69</v>
      </c>
      <c r="AA50" s="174">
        <f>+IF(Z50="si",AA47*7%,0)</f>
        <v>0</v>
      </c>
      <c r="AB50" s="175" t="s">
        <v>69</v>
      </c>
      <c r="AC50" s="174">
        <f>+IF(AB50="si",AC47*7%,0)</f>
        <v>0</v>
      </c>
      <c r="AD50" s="175" t="s">
        <v>69</v>
      </c>
      <c r="AE50" s="174">
        <f>+IF(AD50="si",AE47*7%,0)</f>
        <v>0</v>
      </c>
      <c r="AF50" s="175" t="s">
        <v>94</v>
      </c>
      <c r="AG50" s="174">
        <f>+IF(AF50="si",AG47*7%,0)</f>
        <v>0</v>
      </c>
      <c r="AH50" s="175" t="s">
        <v>94</v>
      </c>
      <c r="AI50" s="174">
        <f>+IF(AH50="si",AI47*7%,0)</f>
        <v>0</v>
      </c>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row>
    <row r="51" spans="1:237" s="21" customFormat="1" ht="28.5" hidden="1" customHeight="1" thickBot="1" x14ac:dyDescent="0.3">
      <c r="A51" s="570"/>
      <c r="B51" s="34" t="s">
        <v>93</v>
      </c>
      <c r="C51" s="35" t="s">
        <v>94</v>
      </c>
      <c r="D51" s="661"/>
      <c r="E51" s="662"/>
      <c r="F51" s="662"/>
      <c r="G51" s="662"/>
      <c r="H51" s="662"/>
      <c r="I51" s="662"/>
      <c r="J51" s="662"/>
      <c r="K51" s="163">
        <f>+IF(C51="si",K47*5%,0)</f>
        <v>0</v>
      </c>
      <c r="L51" s="175" t="s">
        <v>94</v>
      </c>
      <c r="M51" s="174">
        <f>+IF(L51="si",M47*5%,0)</f>
        <v>0</v>
      </c>
      <c r="N51" s="175" t="s">
        <v>69</v>
      </c>
      <c r="O51" s="174">
        <f>+IF(N51="si",O47*5%,0)</f>
        <v>0</v>
      </c>
      <c r="P51" s="175" t="s">
        <v>69</v>
      </c>
      <c r="Q51" s="174">
        <f>+IF(P51="si",Q47*5%,0)</f>
        <v>0</v>
      </c>
      <c r="R51" s="175" t="s">
        <v>69</v>
      </c>
      <c r="S51" s="174">
        <f>+IF(R51="si",S47*5%,0)</f>
        <v>0</v>
      </c>
      <c r="T51" s="175" t="s">
        <v>69</v>
      </c>
      <c r="U51" s="174">
        <f>+IF(T51="si",U47*5%,0)</f>
        <v>0</v>
      </c>
      <c r="V51" s="175" t="s">
        <v>69</v>
      </c>
      <c r="W51" s="174">
        <f>+IF(V51="si",W47*5%,0)</f>
        <v>0</v>
      </c>
      <c r="X51" s="175" t="s">
        <v>94</v>
      </c>
      <c r="Y51" s="174">
        <f>+IF(X51="si",Y47*5%,0)</f>
        <v>0</v>
      </c>
      <c r="Z51" s="175" t="s">
        <v>69</v>
      </c>
      <c r="AA51" s="174">
        <f>+IF(Z51="si",AA47*5%,0)</f>
        <v>0</v>
      </c>
      <c r="AB51" s="175" t="s">
        <v>69</v>
      </c>
      <c r="AC51" s="174">
        <f>+IF(AB51="si",AC47*5%,0)</f>
        <v>0</v>
      </c>
      <c r="AD51" s="175" t="s">
        <v>69</v>
      </c>
      <c r="AE51" s="174">
        <f>+IF(AD51="si",AE47*5%,0)</f>
        <v>0</v>
      </c>
      <c r="AF51" s="175" t="s">
        <v>94</v>
      </c>
      <c r="AG51" s="174">
        <f>+IF(AF51="si",AG47*5%,0)</f>
        <v>0</v>
      </c>
      <c r="AH51" s="175" t="s">
        <v>94</v>
      </c>
      <c r="AI51" s="174">
        <f>+IF(AH51="si",AI47*5%,0)</f>
        <v>0</v>
      </c>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row>
    <row r="52" spans="1:237" s="313" customFormat="1" ht="15.75" thickBot="1" x14ac:dyDescent="0.3">
      <c r="A52" s="695" t="s">
        <v>99</v>
      </c>
      <c r="B52" s="696"/>
      <c r="C52" s="696"/>
      <c r="D52" s="696"/>
      <c r="E52" s="696"/>
      <c r="F52" s="696"/>
      <c r="G52" s="696"/>
      <c r="H52" s="696"/>
      <c r="I52" s="696"/>
      <c r="J52" s="696"/>
      <c r="K52" s="310">
        <f>+SUM(K47:K51)</f>
        <v>0</v>
      </c>
      <c r="L52" s="274"/>
      <c r="M52" s="311">
        <f>SUM(M47:M51)</f>
        <v>0</v>
      </c>
      <c r="N52" s="312"/>
      <c r="O52" s="311">
        <f>SUM(O47:O51)</f>
        <v>0</v>
      </c>
      <c r="P52" s="299"/>
      <c r="Q52" s="311">
        <f>SUM(Q47:Q51)</f>
        <v>0</v>
      </c>
      <c r="R52" s="312"/>
      <c r="S52" s="311">
        <f>SUM(S47:S51)</f>
        <v>0</v>
      </c>
      <c r="T52" s="312"/>
      <c r="U52" s="311">
        <f>SUM(U47:U51)</f>
        <v>0</v>
      </c>
      <c r="V52" s="312"/>
      <c r="W52" s="311">
        <f>SUM(W47:W51)</f>
        <v>0</v>
      </c>
      <c r="X52" s="312"/>
      <c r="Y52" s="311">
        <f>SUM(Y47:Y51)</f>
        <v>0</v>
      </c>
      <c r="Z52" s="312"/>
      <c r="AA52" s="311">
        <f>SUM(AA47:AA51)</f>
        <v>0</v>
      </c>
      <c r="AB52" s="299"/>
      <c r="AC52" s="311">
        <f>SUM(AC47:AC51)</f>
        <v>0</v>
      </c>
      <c r="AD52" s="299"/>
      <c r="AE52" s="311">
        <f>SUM(AE47:AE51)</f>
        <v>0</v>
      </c>
      <c r="AF52" s="312"/>
      <c r="AG52" s="311">
        <f>SUM(AG47:AG51)</f>
        <v>0</v>
      </c>
      <c r="AH52" s="312"/>
      <c r="AI52" s="311">
        <f>SUM(AI47:AI51)</f>
        <v>0</v>
      </c>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row>
    <row r="53" spans="1:237" s="316" customFormat="1" ht="15.75" hidden="1" thickBot="1" x14ac:dyDescent="0.3">
      <c r="A53" s="694" t="s">
        <v>5</v>
      </c>
      <c r="B53" s="694"/>
      <c r="C53" s="694"/>
      <c r="D53" s="694"/>
      <c r="E53" s="694"/>
      <c r="F53" s="694"/>
      <c r="G53" s="694"/>
      <c r="H53" s="694"/>
      <c r="I53" s="694"/>
      <c r="J53" s="694"/>
      <c r="K53" s="314">
        <f>+K12+K21+K30+K45+K52</f>
        <v>122194494090.78799</v>
      </c>
      <c r="L53" s="314"/>
      <c r="M53" s="315">
        <f>+M12+M21+M30+M45+M52</f>
        <v>3734456070.1999998</v>
      </c>
      <c r="N53" s="314"/>
      <c r="O53" s="315">
        <f>+O12+O21+O30+O45+O52</f>
        <v>0</v>
      </c>
      <c r="P53" s="314"/>
      <c r="Q53" s="315">
        <f>+Q12+Q21+Q30+Q45+Q52</f>
        <v>114987217932.61409</v>
      </c>
      <c r="R53" s="314"/>
      <c r="S53" s="315">
        <f>+S12+S21+S30+S45+S52</f>
        <v>110097834704.05923</v>
      </c>
      <c r="T53" s="314"/>
      <c r="U53" s="315">
        <f>+U12+U21+U30+U45+U52</f>
        <v>113576695792.21962</v>
      </c>
      <c r="V53" s="314"/>
      <c r="W53" s="315">
        <f>+W12+W21+W30+W45+W52</f>
        <v>117131956553.96913</v>
      </c>
      <c r="X53" s="314"/>
      <c r="Y53" s="315">
        <f>+Y12+Y21+Y30+Y45+Y52</f>
        <v>120744057090.92976</v>
      </c>
      <c r="Z53" s="314"/>
      <c r="AA53" s="315">
        <f>+AA12+AA21+AA30+AA45+AA52</f>
        <v>124409078676.95399</v>
      </c>
      <c r="AB53" s="314"/>
      <c r="AC53" s="315">
        <f>+AC12+AC21+AC30+AC45+AC52</f>
        <v>113932214521.0047</v>
      </c>
      <c r="AD53" s="314"/>
      <c r="AE53" s="315">
        <f>+AE12+AE21+AE30+AE45+AE52</f>
        <v>117440153368.65514</v>
      </c>
      <c r="AF53" s="314"/>
      <c r="AG53" s="315">
        <f>+AG12+AG21+AG30+AG45+AG52</f>
        <v>120988187763.00699</v>
      </c>
      <c r="AH53" s="314"/>
      <c r="AI53" s="315">
        <f>+AI12+AI21+AI30+AI45+AI52</f>
        <v>124678645281.74249</v>
      </c>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1"/>
      <c r="GA53" s="81"/>
      <c r="GB53" s="81"/>
      <c r="GC53" s="81"/>
      <c r="GD53" s="81"/>
      <c r="GE53" s="81"/>
      <c r="GF53" s="81"/>
      <c r="GG53" s="81"/>
      <c r="GH53" s="81"/>
      <c r="GI53" s="81"/>
      <c r="GJ53" s="81"/>
      <c r="GK53" s="81"/>
      <c r="GL53" s="81"/>
      <c r="GM53" s="81"/>
      <c r="GN53" s="81"/>
      <c r="GO53" s="81"/>
      <c r="GP53" s="81"/>
      <c r="GQ53" s="81"/>
      <c r="GR53" s="81"/>
      <c r="GS53" s="81"/>
      <c r="GT53" s="81"/>
      <c r="GU53" s="81"/>
      <c r="GV53" s="81"/>
      <c r="GW53" s="81"/>
      <c r="GX53" s="81"/>
      <c r="GY53" s="81"/>
      <c r="GZ53" s="81"/>
      <c r="HA53" s="81"/>
      <c r="HB53" s="81"/>
      <c r="HC53" s="81"/>
      <c r="HD53" s="81"/>
      <c r="HE53" s="81"/>
      <c r="HF53" s="81"/>
      <c r="HG53" s="81"/>
      <c r="HH53" s="81"/>
      <c r="HI53" s="81"/>
      <c r="HJ53" s="81"/>
      <c r="HK53" s="81"/>
      <c r="HL53" s="81"/>
      <c r="HM53" s="81"/>
      <c r="HN53" s="81"/>
      <c r="HO53" s="81"/>
      <c r="HP53" s="81"/>
      <c r="HQ53" s="81"/>
      <c r="HR53" s="81"/>
      <c r="HS53" s="81"/>
      <c r="HT53" s="81"/>
      <c r="HU53" s="81"/>
      <c r="HV53" s="81"/>
      <c r="HW53" s="81"/>
      <c r="HX53" s="81"/>
      <c r="HY53" s="81"/>
      <c r="HZ53" s="81"/>
      <c r="IA53" s="81"/>
      <c r="IB53" s="81"/>
      <c r="IC53" s="81"/>
    </row>
    <row r="54" spans="1:237" s="81" customFormat="1" ht="15.75" hidden="1" thickBot="1" x14ac:dyDescent="0.3">
      <c r="A54" s="317"/>
      <c r="B54" s="318"/>
      <c r="C54" s="318"/>
      <c r="D54" s="318"/>
      <c r="E54" s="271"/>
      <c r="F54" s="319"/>
      <c r="H54" s="320"/>
      <c r="I54" s="320"/>
      <c r="J54" s="320"/>
      <c r="K54" s="279"/>
      <c r="L54" s="279"/>
    </row>
    <row r="55" spans="1:237" s="81" customFormat="1" ht="15.75" hidden="1" customHeight="1" thickBot="1" x14ac:dyDescent="0.3">
      <c r="A55" s="671" t="s">
        <v>6</v>
      </c>
      <c r="B55" s="671"/>
      <c r="C55" s="671"/>
      <c r="D55" s="671"/>
      <c r="E55" s="671"/>
      <c r="F55" s="671"/>
      <c r="G55" s="671"/>
      <c r="H55" s="671"/>
      <c r="I55" s="671"/>
      <c r="J55" s="671"/>
      <c r="K55" s="671"/>
      <c r="L55" s="321"/>
    </row>
    <row r="56" spans="1:237" s="87" customFormat="1" ht="15.75" hidden="1" customHeight="1" thickBot="1" x14ac:dyDescent="0.3">
      <c r="A56" s="549" t="s">
        <v>2</v>
      </c>
      <c r="B56" s="549"/>
      <c r="C56" s="549"/>
      <c r="D56" s="549"/>
      <c r="E56" s="549"/>
      <c r="F56" s="549"/>
      <c r="G56" s="549"/>
      <c r="H56" s="549"/>
      <c r="I56" s="549"/>
      <c r="J56" s="549"/>
      <c r="K56" s="549"/>
      <c r="L56" s="281"/>
      <c r="M56" s="282">
        <v>1.0328832752791366</v>
      </c>
      <c r="N56" s="283"/>
      <c r="O56" s="282">
        <v>1.0667309266444205</v>
      </c>
      <c r="P56" s="283"/>
      <c r="Q56" s="282">
        <v>1.1007752334453451</v>
      </c>
      <c r="R56" s="283"/>
      <c r="S56" s="282">
        <v>1.1359444285376925</v>
      </c>
      <c r="T56" s="283"/>
      <c r="U56" s="282">
        <v>1.1718378943935353</v>
      </c>
      <c r="V56" s="283"/>
      <c r="W56" s="282">
        <v>1.2085196208340565</v>
      </c>
      <c r="X56" s="283"/>
      <c r="Y56" s="282">
        <v>1.2457877968277771</v>
      </c>
      <c r="Z56" s="283"/>
      <c r="AA56" s="282">
        <v>1.2836019905610632</v>
      </c>
      <c r="AB56" s="283"/>
      <c r="AC56" s="282">
        <v>1.3224442401340015</v>
      </c>
      <c r="AD56" s="283"/>
      <c r="AE56" s="282">
        <v>1.3631619032051636</v>
      </c>
      <c r="AF56" s="283"/>
      <c r="AG56" s="282">
        <v>1.4043449669096169</v>
      </c>
      <c r="AH56" s="283"/>
      <c r="AI56" s="282">
        <v>1.4471811771038039</v>
      </c>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81"/>
      <c r="GB56" s="81"/>
      <c r="GC56" s="81"/>
      <c r="GD56" s="81"/>
      <c r="GE56" s="81"/>
      <c r="GF56" s="81"/>
      <c r="GG56" s="81"/>
      <c r="GH56" s="81"/>
      <c r="GI56" s="81"/>
      <c r="GJ56" s="81"/>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row>
    <row r="57" spans="1:237" s="87" customFormat="1" ht="60.75" hidden="1" thickBot="1" x14ac:dyDescent="0.3">
      <c r="A57" s="284" t="s">
        <v>3</v>
      </c>
      <c r="B57" s="284" t="s">
        <v>13</v>
      </c>
      <c r="C57" s="284" t="s">
        <v>72</v>
      </c>
      <c r="D57" s="284" t="s">
        <v>38</v>
      </c>
      <c r="E57" s="284" t="s">
        <v>1</v>
      </c>
      <c r="F57" s="285" t="s">
        <v>40</v>
      </c>
      <c r="G57" s="285" t="s">
        <v>37</v>
      </c>
      <c r="H57" s="285" t="s">
        <v>102</v>
      </c>
      <c r="I57" s="285" t="s">
        <v>103</v>
      </c>
      <c r="J57" s="285" t="s">
        <v>41</v>
      </c>
      <c r="K57" s="286" t="s">
        <v>101</v>
      </c>
      <c r="L57" s="286" t="s">
        <v>107</v>
      </c>
      <c r="M57" s="287" t="s">
        <v>108</v>
      </c>
      <c r="N57" s="286" t="s">
        <v>107</v>
      </c>
      <c r="O57" s="287" t="s">
        <v>109</v>
      </c>
      <c r="P57" s="286" t="s">
        <v>107</v>
      </c>
      <c r="Q57" s="287" t="s">
        <v>110</v>
      </c>
      <c r="R57" s="286" t="s">
        <v>107</v>
      </c>
      <c r="S57" s="287" t="s">
        <v>111</v>
      </c>
      <c r="T57" s="286" t="s">
        <v>107</v>
      </c>
      <c r="U57" s="287" t="s">
        <v>112</v>
      </c>
      <c r="V57" s="286" t="s">
        <v>107</v>
      </c>
      <c r="W57" s="287" t="s">
        <v>113</v>
      </c>
      <c r="X57" s="286" t="s">
        <v>107</v>
      </c>
      <c r="Y57" s="287" t="s">
        <v>114</v>
      </c>
      <c r="Z57" s="286" t="s">
        <v>107</v>
      </c>
      <c r="AA57" s="287" t="s">
        <v>115</v>
      </c>
      <c r="AB57" s="286" t="s">
        <v>107</v>
      </c>
      <c r="AC57" s="287" t="s">
        <v>116</v>
      </c>
      <c r="AD57" s="286" t="s">
        <v>107</v>
      </c>
      <c r="AE57" s="287" t="s">
        <v>117</v>
      </c>
      <c r="AF57" s="286" t="s">
        <v>107</v>
      </c>
      <c r="AG57" s="287" t="s">
        <v>118</v>
      </c>
      <c r="AH57" s="286" t="s">
        <v>107</v>
      </c>
      <c r="AI57" s="287" t="s">
        <v>119</v>
      </c>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row>
    <row r="58" spans="1:237" s="87" customFormat="1" ht="60" hidden="1" customHeight="1" thickBot="1" x14ac:dyDescent="0.3">
      <c r="A58" s="531" t="s">
        <v>7</v>
      </c>
      <c r="B58" s="547" t="s">
        <v>12</v>
      </c>
      <c r="C58" s="94" t="s">
        <v>42</v>
      </c>
      <c r="D58" s="322">
        <v>7</v>
      </c>
      <c r="E58" s="80">
        <v>11</v>
      </c>
      <c r="F58" s="269" t="str">
        <f>VLOOKUP(E58,HONORARIOS!$A$5:$E$25,2,0)</f>
        <v>TITULO PROFESIONAL DESDE TRES (3) HASTA SEIS (6) AÑOS DE EXPERIENCIA PROFESIONAL</v>
      </c>
      <c r="G58" s="80">
        <v>0</v>
      </c>
      <c r="H58" s="249">
        <f>VLOOKUP(E58,HONORARIOS!A5:G25,5,0)</f>
        <v>5705719.5</v>
      </c>
      <c r="I58" s="249">
        <f>+H58*G58</f>
        <v>0</v>
      </c>
      <c r="J58" s="80">
        <v>0</v>
      </c>
      <c r="K58" s="249">
        <f>+I58*J58</f>
        <v>0</v>
      </c>
      <c r="L58" s="261"/>
      <c r="M58" s="290"/>
      <c r="N58" s="323"/>
      <c r="O58" s="290"/>
      <c r="P58" s="323"/>
      <c r="Q58" s="290"/>
      <c r="R58" s="323"/>
      <c r="S58" s="290"/>
      <c r="T58" s="323"/>
      <c r="U58" s="290"/>
      <c r="V58" s="323"/>
      <c r="W58" s="290"/>
      <c r="X58" s="323"/>
      <c r="Y58" s="290"/>
      <c r="Z58" s="323"/>
      <c r="AA58" s="290"/>
      <c r="AB58" s="323"/>
      <c r="AC58" s="290"/>
      <c r="AD58" s="81"/>
      <c r="AE58" s="81"/>
      <c r="AF58" s="323"/>
      <c r="AG58" s="290"/>
      <c r="AH58" s="323"/>
      <c r="AI58" s="290"/>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c r="FK58" s="81"/>
      <c r="FL58" s="81"/>
      <c r="FM58" s="81"/>
      <c r="FN58" s="81"/>
      <c r="FO58" s="81"/>
      <c r="FP58" s="81"/>
      <c r="FQ58" s="81"/>
      <c r="FR58" s="81"/>
      <c r="FS58" s="81"/>
      <c r="FT58" s="81"/>
      <c r="FU58" s="81"/>
      <c r="FV58" s="81"/>
      <c r="FW58" s="81"/>
      <c r="FX58" s="81"/>
      <c r="FY58" s="81"/>
      <c r="FZ58" s="81"/>
      <c r="GA58" s="81"/>
      <c r="GB58" s="81"/>
      <c r="GC58" s="81"/>
      <c r="GD58" s="81"/>
      <c r="GE58" s="81"/>
      <c r="GF58" s="81"/>
      <c r="GG58" s="81"/>
      <c r="GH58" s="81"/>
      <c r="GI58" s="81"/>
      <c r="GJ58" s="81"/>
      <c r="GK58" s="81"/>
      <c r="GL58" s="81"/>
      <c r="GM58" s="81"/>
      <c r="GN58" s="81"/>
      <c r="GO58" s="81"/>
      <c r="GP58" s="81"/>
      <c r="GQ58" s="81"/>
      <c r="GR58" s="81"/>
      <c r="GS58" s="81"/>
      <c r="GT58" s="81"/>
      <c r="GU58" s="81"/>
      <c r="GV58" s="81"/>
      <c r="GW58" s="81"/>
      <c r="GX58" s="81"/>
      <c r="GY58" s="81"/>
      <c r="GZ58" s="81"/>
      <c r="HA58" s="81"/>
      <c r="HB58" s="81"/>
      <c r="HC58" s="81"/>
      <c r="HD58" s="81"/>
      <c r="HE58" s="81"/>
      <c r="HF58" s="81"/>
      <c r="HG58" s="81"/>
      <c r="HH58" s="81"/>
      <c r="HI58" s="81"/>
      <c r="HJ58" s="81"/>
      <c r="HK58" s="81"/>
      <c r="HL58" s="81"/>
      <c r="HM58" s="81"/>
      <c r="HN58" s="81"/>
      <c r="HO58" s="81"/>
      <c r="HP58" s="81"/>
      <c r="HQ58" s="81"/>
      <c r="HR58" s="81"/>
      <c r="HS58" s="81"/>
      <c r="HT58" s="81"/>
      <c r="HU58" s="81"/>
      <c r="HV58" s="81"/>
      <c r="HW58" s="81"/>
      <c r="HX58" s="81"/>
      <c r="HY58" s="81"/>
      <c r="HZ58" s="81"/>
      <c r="IA58" s="81"/>
      <c r="IB58" s="81"/>
      <c r="IC58" s="81"/>
    </row>
    <row r="59" spans="1:237" s="87" customFormat="1" ht="48.75" hidden="1" customHeight="1" thickBot="1" x14ac:dyDescent="0.3">
      <c r="A59" s="532"/>
      <c r="B59" s="551"/>
      <c r="C59" s="94" t="s">
        <v>39</v>
      </c>
      <c r="D59" s="322">
        <v>1</v>
      </c>
      <c r="E59" s="80">
        <v>11</v>
      </c>
      <c r="F59" s="269" t="str">
        <f>VLOOKUP(E59,HONORARIOS!$A$5:$E$25,2,0)</f>
        <v>TITULO PROFESIONAL DESDE TRES (3) HASTA SEIS (6) AÑOS DE EXPERIENCIA PROFESIONAL</v>
      </c>
      <c r="G59" s="324">
        <v>0</v>
      </c>
      <c r="H59" s="249">
        <f>VLOOKUP(E59,HONORARIOS!A6:G26,5,0)</f>
        <v>5705719.5</v>
      </c>
      <c r="I59" s="325">
        <f>+H59*G59</f>
        <v>0</v>
      </c>
      <c r="J59" s="80">
        <v>0</v>
      </c>
      <c r="K59" s="249">
        <f>+I59*J59</f>
        <v>0</v>
      </c>
      <c r="L59" s="261"/>
      <c r="M59" s="290"/>
      <c r="N59" s="323"/>
      <c r="O59" s="290"/>
      <c r="P59" s="323"/>
      <c r="Q59" s="290"/>
      <c r="R59" s="323"/>
      <c r="S59" s="290"/>
      <c r="T59" s="323"/>
      <c r="U59" s="290"/>
      <c r="V59" s="323"/>
      <c r="W59" s="290"/>
      <c r="X59" s="323"/>
      <c r="Y59" s="290"/>
      <c r="Z59" s="323"/>
      <c r="AA59" s="290"/>
      <c r="AB59" s="323"/>
      <c r="AC59" s="290"/>
      <c r="AD59" s="81"/>
      <c r="AE59" s="81"/>
      <c r="AF59" s="323"/>
      <c r="AG59" s="290"/>
      <c r="AH59" s="323"/>
      <c r="AI59" s="290"/>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row>
    <row r="60" spans="1:237" s="328" customFormat="1" ht="21.75" hidden="1" customHeight="1" thickBot="1" x14ac:dyDescent="0.3">
      <c r="A60" s="532"/>
      <c r="B60" s="264" t="s">
        <v>70</v>
      </c>
      <c r="C60" s="526"/>
      <c r="D60" s="526"/>
      <c r="E60" s="526"/>
      <c r="F60" s="526"/>
      <c r="G60" s="526"/>
      <c r="H60" s="526"/>
      <c r="I60" s="526"/>
      <c r="J60" s="526"/>
      <c r="K60" s="326">
        <f>SUM(K58:K59)</f>
        <v>0</v>
      </c>
      <c r="L60" s="266" t="s">
        <v>100</v>
      </c>
      <c r="M60" s="267">
        <f>+K60*M56</f>
        <v>0</v>
      </c>
      <c r="N60" s="268" t="s">
        <v>100</v>
      </c>
      <c r="O60" s="267">
        <f>+K60*O56</f>
        <v>0</v>
      </c>
      <c r="P60" s="268" t="s">
        <v>100</v>
      </c>
      <c r="Q60" s="267">
        <f>+K60*Q56</f>
        <v>0</v>
      </c>
      <c r="R60" s="268" t="s">
        <v>100</v>
      </c>
      <c r="S60" s="267">
        <f>+K60*S56</f>
        <v>0</v>
      </c>
      <c r="T60" s="268" t="s">
        <v>100</v>
      </c>
      <c r="U60" s="267">
        <f>+K60*U56</f>
        <v>0</v>
      </c>
      <c r="V60" s="268" t="s">
        <v>100</v>
      </c>
      <c r="W60" s="267">
        <f>+K60*W56</f>
        <v>0</v>
      </c>
      <c r="X60" s="268" t="s">
        <v>100</v>
      </c>
      <c r="Y60" s="267">
        <f>+K60*Y56</f>
        <v>0</v>
      </c>
      <c r="Z60" s="268" t="s">
        <v>100</v>
      </c>
      <c r="AA60" s="267">
        <f>+K60*AA56</f>
        <v>0</v>
      </c>
      <c r="AB60" s="268" t="s">
        <v>100</v>
      </c>
      <c r="AC60" s="267">
        <f>+K60*AC56</f>
        <v>0</v>
      </c>
      <c r="AD60" s="268" t="s">
        <v>100</v>
      </c>
      <c r="AE60" s="267">
        <f>+K60*AE56</f>
        <v>0</v>
      </c>
      <c r="AF60" s="268" t="s">
        <v>100</v>
      </c>
      <c r="AG60" s="267">
        <f>+K60*AG56</f>
        <v>0</v>
      </c>
      <c r="AH60" s="268" t="s">
        <v>100</v>
      </c>
      <c r="AI60" s="267">
        <f>+K60*AI56</f>
        <v>0</v>
      </c>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327"/>
      <c r="FI60" s="327"/>
      <c r="FJ60" s="327"/>
      <c r="FK60" s="327"/>
      <c r="FL60" s="327"/>
      <c r="FM60" s="327"/>
      <c r="FN60" s="327"/>
      <c r="FO60" s="327"/>
      <c r="FP60" s="327"/>
      <c r="FQ60" s="327"/>
      <c r="FR60" s="327"/>
      <c r="FS60" s="327"/>
      <c r="FT60" s="327"/>
      <c r="FU60" s="327"/>
      <c r="FV60" s="327"/>
      <c r="FW60" s="327"/>
      <c r="FX60" s="327"/>
      <c r="FY60" s="327"/>
      <c r="FZ60" s="327"/>
      <c r="GA60" s="327"/>
      <c r="GB60" s="327"/>
      <c r="GC60" s="327"/>
      <c r="GD60" s="327"/>
      <c r="GE60" s="327"/>
      <c r="GF60" s="327"/>
      <c r="GG60" s="327"/>
      <c r="GH60" s="327"/>
      <c r="GI60" s="327"/>
      <c r="GJ60" s="327"/>
      <c r="GK60" s="327"/>
      <c r="GL60" s="327"/>
      <c r="GM60" s="327"/>
      <c r="GN60" s="327"/>
      <c r="GO60" s="327"/>
      <c r="GP60" s="327"/>
      <c r="GQ60" s="327"/>
      <c r="GR60" s="327"/>
      <c r="GS60" s="327"/>
      <c r="GT60" s="327"/>
      <c r="GU60" s="327"/>
      <c r="GV60" s="327"/>
      <c r="GW60" s="327"/>
      <c r="GX60" s="327"/>
      <c r="GY60" s="327"/>
      <c r="GZ60" s="327"/>
      <c r="HA60" s="327"/>
      <c r="HB60" s="327"/>
      <c r="HC60" s="327"/>
      <c r="HD60" s="327"/>
      <c r="HE60" s="327"/>
      <c r="HF60" s="327"/>
      <c r="HG60" s="327"/>
      <c r="HH60" s="327"/>
      <c r="HI60" s="327"/>
      <c r="HJ60" s="327"/>
      <c r="HK60" s="327"/>
      <c r="HL60" s="327"/>
      <c r="HM60" s="327"/>
      <c r="HN60" s="327"/>
      <c r="HO60" s="327"/>
      <c r="HP60" s="327"/>
      <c r="HQ60" s="327"/>
      <c r="HR60" s="327"/>
      <c r="HS60" s="327"/>
      <c r="HT60" s="327"/>
      <c r="HU60" s="327"/>
      <c r="HV60" s="327"/>
      <c r="HW60" s="327"/>
      <c r="HX60" s="327"/>
      <c r="HY60" s="327"/>
      <c r="HZ60" s="327"/>
      <c r="IA60" s="327"/>
      <c r="IB60" s="327"/>
      <c r="IC60" s="327"/>
    </row>
    <row r="61" spans="1:237" s="87" customFormat="1" ht="30.75" hidden="1" thickBot="1" x14ac:dyDescent="0.3">
      <c r="A61" s="532"/>
      <c r="B61" s="269" t="s">
        <v>90</v>
      </c>
      <c r="C61" s="80" t="s">
        <v>96</v>
      </c>
      <c r="D61" s="519"/>
      <c r="E61" s="520"/>
      <c r="F61" s="520"/>
      <c r="G61" s="520"/>
      <c r="H61" s="520"/>
      <c r="I61" s="520"/>
      <c r="J61" s="521"/>
      <c r="K61" s="272">
        <f>+IF(C61="Consultoria (25%)",K60*25%,0)+IF(C61="Obra (30%)",K60*30%,0)+IF(C61="Directo (20%)",K60*20%,0)+IF(C61="No aplica",0,0)+IF(C61="Directo (10%)",K60*10%,0)</f>
        <v>0</v>
      </c>
      <c r="L61" s="270" t="s">
        <v>104</v>
      </c>
      <c r="M61" s="262">
        <f>+IF(L61="Consultoria (25%)",M60*25%,0)+IF(L61="Obra (30%)",M60*30%,0)+IF(L61="Directo (20%)",M60*20%,0)+IF(L61="No aplica",0,0)+IF(L61="Directo (10%)",M60*10%,0)</f>
        <v>0</v>
      </c>
      <c r="N61" s="270" t="s">
        <v>104</v>
      </c>
      <c r="O61" s="262">
        <f>+IF(N61="Consultoria (25%)",O60*25%,0)+IF(N61="Obra (30%)",O60*30%,0)+IF(N61="Directo (20%)",O60*20%,0)+IF(N61="No aplica",0,0)+IF(N61="Directo (10%)",O60*10%,0)</f>
        <v>0</v>
      </c>
      <c r="P61" s="270" t="s">
        <v>104</v>
      </c>
      <c r="Q61" s="262">
        <f>+IF(P61="Consultoria (25%)",Q60*25%,0)+IF(P61="Obra (30%)",Q60*30%,0)+IF(P61="Directo (20%)",Q60*20%,0)+IF(P61="No aplica",0,0)+IF(P61="Directo (10%)",Q60*10%,0)</f>
        <v>0</v>
      </c>
      <c r="R61" s="270" t="s">
        <v>104</v>
      </c>
      <c r="S61" s="262">
        <f>+IF(R61="Consultoria (25%)",S60*25%,0)+IF(R61="Obra (30%)",S60*30%,0)+IF(R61="Directo (20%)",S60*20%,0)+IF(R61="No aplica",0,0)+IF(R61="Directo (10%)",S60*10%,0)</f>
        <v>0</v>
      </c>
      <c r="T61" s="270" t="s">
        <v>104</v>
      </c>
      <c r="U61" s="262">
        <f>+IF(T61="Consultoria (25%)",U60*25%,0)+IF(T61="Obra (30%)",U60*30%,0)+IF(T61="Directo (20%)",U60*20%,0)+IF(T61="No aplica",0,0)+IF(T61="Directo (10%)",U60*10%,0)</f>
        <v>0</v>
      </c>
      <c r="V61" s="270" t="s">
        <v>104</v>
      </c>
      <c r="W61" s="262">
        <f>+IF(V61="Consultoria (25%)",W60*25%,0)+IF(V61="Obra (30%)",W60*30%,0)+IF(V61="Directo (20%)",W60*20%,0)+IF(V61="No aplica",0,0)+IF(V61="Directo (10%)",W60*10%,0)</f>
        <v>0</v>
      </c>
      <c r="X61" s="270" t="s">
        <v>104</v>
      </c>
      <c r="Y61" s="262">
        <f>+IF(X61="Consultoria (25%)",Y60*25%,0)+IF(X61="Obra (30%)",Y60*30%,0)+IF(X61="Directo (20%)",Y60*20%,0)+IF(X61="No aplica",0,0)+IF(X61="Directo (10%)",Y60*10%,0)</f>
        <v>0</v>
      </c>
      <c r="Z61" s="270" t="s">
        <v>104</v>
      </c>
      <c r="AA61" s="262">
        <f>+IF(Z61="Consultoria (25%)",AA60*25%,0)+IF(Z61="Obra (30%)",AA60*30%,0)+IF(Z61="Directo (20%)",AA60*20%,0)+IF(Z61="No aplica",0,0)+IF(Z61="Directo (10%)",AA60*10%,0)</f>
        <v>0</v>
      </c>
      <c r="AB61" s="270" t="s">
        <v>104</v>
      </c>
      <c r="AC61" s="262">
        <f>+IF(AB61="Consultoria (25%)",AC60*25%,0)+IF(AB61="Obra (30%)",AC60*30%,0)+IF(AB61="Directo (20%)",AC60*20%,0)+IF(AB61="No aplica",0,0)+IF(AB61="Directo (10%)",AC60*10%,0)</f>
        <v>0</v>
      </c>
      <c r="AD61" s="271" t="s">
        <v>104</v>
      </c>
      <c r="AE61" s="263">
        <f>+IF(AD61="Consultoria (25%)",AE60*25%,0)+IF(AD61="Obra (30%)",AE60*30%,0)+IF(AD61="Directo (20%)",AE60*20%,0)+IF(AD61="No aplica",0,0)+IF(AD61="Directo (10%)",AE60*10%,0)</f>
        <v>0</v>
      </c>
      <c r="AF61" s="270" t="s">
        <v>104</v>
      </c>
      <c r="AG61" s="262">
        <f>+IF(AF61="Consultoria (25%)",AG60*25%,0)+IF(AF61="Obra (30%)",AG60*30%,0)+IF(AF61="Directo (20%)",AG60*20%,0)+IF(AF61="No aplica",0,0)+IF(AF61="Directo (10%)",AG60*10%,0)</f>
        <v>0</v>
      </c>
      <c r="AH61" s="270" t="s">
        <v>104</v>
      </c>
      <c r="AI61" s="262">
        <f>+IF(AH61="Consultoria (25%)",AI60*25%,0)+IF(AH61="Obra (30%)",AI60*30%,0)+IF(AH61="Directo (20%)",AI60*20%,0)+IF(AH61="No aplica",0,0)+IF(AH61="Directo (10%)",AI60*10%,0)</f>
        <v>0</v>
      </c>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row>
    <row r="62" spans="1:237" s="87" customFormat="1" ht="30.75" hidden="1" thickBot="1" x14ac:dyDescent="0.3">
      <c r="A62" s="532"/>
      <c r="B62" s="269" t="s">
        <v>91</v>
      </c>
      <c r="C62" s="80" t="s">
        <v>94</v>
      </c>
      <c r="D62" s="519"/>
      <c r="E62" s="520"/>
      <c r="F62" s="520"/>
      <c r="G62" s="520"/>
      <c r="H62" s="520"/>
      <c r="I62" s="520"/>
      <c r="J62" s="521"/>
      <c r="K62" s="272">
        <f>+IF(C62="si",K60*10%,0)</f>
        <v>0</v>
      </c>
      <c r="L62" s="270" t="s">
        <v>69</v>
      </c>
      <c r="M62" s="262">
        <f>+IF(L62="si",M60*10%,0)</f>
        <v>0</v>
      </c>
      <c r="N62" s="270" t="s">
        <v>69</v>
      </c>
      <c r="O62" s="262">
        <f>+IF(N62="si",O60*10%,0)</f>
        <v>0</v>
      </c>
      <c r="P62" s="270" t="s">
        <v>69</v>
      </c>
      <c r="Q62" s="262">
        <f>+IF(P62="si",Q60*10%,0)</f>
        <v>0</v>
      </c>
      <c r="R62" s="270" t="s">
        <v>69</v>
      </c>
      <c r="S62" s="262">
        <f>+IF(R62="si",S60*10%,0)</f>
        <v>0</v>
      </c>
      <c r="T62" s="270" t="s">
        <v>69</v>
      </c>
      <c r="U62" s="262">
        <f>+IF(T62="si",U60*10%,0)</f>
        <v>0</v>
      </c>
      <c r="V62" s="270" t="s">
        <v>69</v>
      </c>
      <c r="W62" s="262">
        <f>+IF(V62="si",W60*10%,0)</f>
        <v>0</v>
      </c>
      <c r="X62" s="270" t="s">
        <v>69</v>
      </c>
      <c r="Y62" s="262">
        <f>+IF(X62="si",Y60*10%,0)</f>
        <v>0</v>
      </c>
      <c r="Z62" s="270" t="s">
        <v>69</v>
      </c>
      <c r="AA62" s="262">
        <f>+IF(Z62="si",AA60*10%,0)</f>
        <v>0</v>
      </c>
      <c r="AB62" s="270" t="s">
        <v>69</v>
      </c>
      <c r="AC62" s="262">
        <f>+IF(AB62="si",AC60*10%,0)</f>
        <v>0</v>
      </c>
      <c r="AD62" s="271" t="s">
        <v>69</v>
      </c>
      <c r="AE62" s="263">
        <f>+IF(AD62="si",AE60*10%,0)</f>
        <v>0</v>
      </c>
      <c r="AF62" s="270" t="s">
        <v>69</v>
      </c>
      <c r="AG62" s="262">
        <f>+IF(AF62="si",AG60*10%,0)</f>
        <v>0</v>
      </c>
      <c r="AH62" s="270" t="s">
        <v>69</v>
      </c>
      <c r="AI62" s="262">
        <f>+IF(AH62="si",AI60*10%,0)</f>
        <v>0</v>
      </c>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row>
    <row r="63" spans="1:237" s="87" customFormat="1" ht="30.75" hidden="1" thickBot="1" x14ac:dyDescent="0.3">
      <c r="A63" s="532"/>
      <c r="B63" s="269" t="s">
        <v>92</v>
      </c>
      <c r="C63" s="80" t="s">
        <v>69</v>
      </c>
      <c r="D63" s="653"/>
      <c r="E63" s="654"/>
      <c r="F63" s="654"/>
      <c r="G63" s="654"/>
      <c r="H63" s="654"/>
      <c r="I63" s="654"/>
      <c r="J63" s="655"/>
      <c r="K63" s="272">
        <f>+IF(C63="si",K60*7%,0)</f>
        <v>0</v>
      </c>
      <c r="L63" s="270" t="s">
        <v>69</v>
      </c>
      <c r="M63" s="262">
        <f>+IF(L63="si",M60*7%,0)</f>
        <v>0</v>
      </c>
      <c r="N63" s="270" t="s">
        <v>69</v>
      </c>
      <c r="O63" s="262">
        <f>+IF(N63="si",O60*7%,0)</f>
        <v>0</v>
      </c>
      <c r="P63" s="270" t="s">
        <v>69</v>
      </c>
      <c r="Q63" s="262">
        <f>+IF(P63="si",Q60*7%,0)</f>
        <v>0</v>
      </c>
      <c r="R63" s="270" t="s">
        <v>69</v>
      </c>
      <c r="S63" s="262">
        <f>+IF(R63="si",S60*7%,0)</f>
        <v>0</v>
      </c>
      <c r="T63" s="270" t="s">
        <v>69</v>
      </c>
      <c r="U63" s="262">
        <f>+IF(T63="si",U60*7%,0)</f>
        <v>0</v>
      </c>
      <c r="V63" s="270" t="s">
        <v>69</v>
      </c>
      <c r="W63" s="262">
        <f>+IF(V63="si",W60*7%,0)</f>
        <v>0</v>
      </c>
      <c r="X63" s="270" t="s">
        <v>69</v>
      </c>
      <c r="Y63" s="262">
        <f>+IF(X63="si",Y60*7%,0)</f>
        <v>0</v>
      </c>
      <c r="Z63" s="270" t="s">
        <v>69</v>
      </c>
      <c r="AA63" s="262">
        <f>+IF(Z63="si",AA60*7%,0)</f>
        <v>0</v>
      </c>
      <c r="AB63" s="270" t="s">
        <v>69</v>
      </c>
      <c r="AC63" s="262">
        <f>+IF(AB63="si",AC60*7%,0)</f>
        <v>0</v>
      </c>
      <c r="AD63" s="271" t="s">
        <v>69</v>
      </c>
      <c r="AE63" s="263">
        <f>+IF(AD63="si",AE60*7%,0)</f>
        <v>0</v>
      </c>
      <c r="AF63" s="270" t="s">
        <v>69</v>
      </c>
      <c r="AG63" s="262">
        <f>+IF(AF63="si",AG60*7%,0)</f>
        <v>0</v>
      </c>
      <c r="AH63" s="270" t="s">
        <v>69</v>
      </c>
      <c r="AI63" s="262">
        <f>+IF(AH63="si",AI60*7%,0)</f>
        <v>0</v>
      </c>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row>
    <row r="64" spans="1:237" s="87" customFormat="1" ht="21.75" hidden="1" customHeight="1" thickBot="1" x14ac:dyDescent="0.3">
      <c r="A64" s="533"/>
      <c r="B64" s="269" t="s">
        <v>93</v>
      </c>
      <c r="C64" s="80" t="s">
        <v>94</v>
      </c>
      <c r="D64" s="653"/>
      <c r="E64" s="654"/>
      <c r="F64" s="654"/>
      <c r="G64" s="654"/>
      <c r="H64" s="654"/>
      <c r="I64" s="654"/>
      <c r="J64" s="655"/>
      <c r="K64" s="249">
        <f>+IF(C64="si",K60*5%,0)</f>
        <v>0</v>
      </c>
      <c r="L64" s="270" t="s">
        <v>69</v>
      </c>
      <c r="M64" s="262">
        <f>+IF(L64="si",M60*5%,0)</f>
        <v>0</v>
      </c>
      <c r="N64" s="270" t="s">
        <v>69</v>
      </c>
      <c r="O64" s="262">
        <f>+IF(N64="si",O60*5%,0)</f>
        <v>0</v>
      </c>
      <c r="P64" s="270" t="s">
        <v>69</v>
      </c>
      <c r="Q64" s="262">
        <f>+IF(P64="si",Q60*5%,0)</f>
        <v>0</v>
      </c>
      <c r="R64" s="270" t="s">
        <v>69</v>
      </c>
      <c r="S64" s="262">
        <f>+IF(R64="si",S60*5%,0)</f>
        <v>0</v>
      </c>
      <c r="T64" s="270" t="s">
        <v>69</v>
      </c>
      <c r="U64" s="262">
        <f>+IF(T64="si",U60*5%,0)</f>
        <v>0</v>
      </c>
      <c r="V64" s="270" t="s">
        <v>69</v>
      </c>
      <c r="W64" s="262">
        <f>+IF(V64="si",W60*5%,0)</f>
        <v>0</v>
      </c>
      <c r="X64" s="270" t="s">
        <v>69</v>
      </c>
      <c r="Y64" s="262">
        <f>+IF(X64="si",Y60*5%,0)</f>
        <v>0</v>
      </c>
      <c r="Z64" s="270" t="s">
        <v>69</v>
      </c>
      <c r="AA64" s="262">
        <f>+IF(Z64="si",AA60*5%,0)</f>
        <v>0</v>
      </c>
      <c r="AB64" s="270" t="s">
        <v>69</v>
      </c>
      <c r="AC64" s="262">
        <f>+IF(AB64="si",AC60*5%,0)</f>
        <v>0</v>
      </c>
      <c r="AD64" s="271" t="s">
        <v>69</v>
      </c>
      <c r="AE64" s="263">
        <f>+IF(AD64="si",AE60*5%,0)</f>
        <v>0</v>
      </c>
      <c r="AF64" s="270" t="s">
        <v>69</v>
      </c>
      <c r="AG64" s="262">
        <f>+IF(AF64="si",AG60*5%,0)</f>
        <v>0</v>
      </c>
      <c r="AH64" s="270" t="s">
        <v>69</v>
      </c>
      <c r="AI64" s="262">
        <f>+IF(AH64="si",AI60*5%,0)</f>
        <v>0</v>
      </c>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row>
    <row r="65" spans="1:237" s="328" customFormat="1" ht="21" hidden="1" customHeight="1" thickBot="1" x14ac:dyDescent="0.3">
      <c r="A65" s="544" t="s">
        <v>99</v>
      </c>
      <c r="B65" s="545"/>
      <c r="C65" s="545"/>
      <c r="D65" s="545"/>
      <c r="E65" s="545"/>
      <c r="F65" s="545"/>
      <c r="G65" s="545"/>
      <c r="H65" s="545"/>
      <c r="I65" s="545"/>
      <c r="J65" s="545"/>
      <c r="K65" s="329">
        <f>SUM(K60:K64)</f>
        <v>0</v>
      </c>
      <c r="L65" s="292"/>
      <c r="M65" s="293">
        <f>SUM(M60:M64)</f>
        <v>0</v>
      </c>
      <c r="N65" s="292"/>
      <c r="O65" s="293">
        <f>SUM(O60:O64)</f>
        <v>0</v>
      </c>
      <c r="P65" s="292"/>
      <c r="Q65" s="293">
        <f>SUM(Q60:Q64)</f>
        <v>0</v>
      </c>
      <c r="R65" s="292"/>
      <c r="S65" s="293">
        <f>SUM(S60:S64)</f>
        <v>0</v>
      </c>
      <c r="T65" s="292"/>
      <c r="U65" s="293">
        <f>SUM(U60:U64)</f>
        <v>0</v>
      </c>
      <c r="V65" s="292"/>
      <c r="W65" s="293">
        <f>SUM(W60:W64)</f>
        <v>0</v>
      </c>
      <c r="X65" s="292"/>
      <c r="Y65" s="293">
        <f>SUM(Y60:Y64)</f>
        <v>0</v>
      </c>
      <c r="Z65" s="292"/>
      <c r="AA65" s="293">
        <f>SUM(AA60:AA64)</f>
        <v>0</v>
      </c>
      <c r="AB65" s="292"/>
      <c r="AC65" s="293">
        <f>SUM(AC60:AC64)</f>
        <v>0</v>
      </c>
      <c r="AD65" s="294"/>
      <c r="AE65" s="302">
        <f>SUM(AE60:AE64)</f>
        <v>0</v>
      </c>
      <c r="AF65" s="292"/>
      <c r="AG65" s="293">
        <f>SUM(AG60:AG64)</f>
        <v>0</v>
      </c>
      <c r="AH65" s="292"/>
      <c r="AI65" s="293">
        <f>SUM(AI60:AI64)</f>
        <v>0</v>
      </c>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327"/>
      <c r="FV65" s="327"/>
      <c r="FW65" s="327"/>
      <c r="FX65" s="327"/>
      <c r="FY65" s="327"/>
      <c r="FZ65" s="327"/>
      <c r="GA65" s="327"/>
      <c r="GB65" s="327"/>
      <c r="GC65" s="327"/>
      <c r="GD65" s="327"/>
      <c r="GE65" s="327"/>
      <c r="GF65" s="327"/>
      <c r="GG65" s="327"/>
      <c r="GH65" s="327"/>
      <c r="GI65" s="327"/>
      <c r="GJ65" s="327"/>
      <c r="GK65" s="327"/>
      <c r="GL65" s="327"/>
      <c r="GM65" s="327"/>
      <c r="GN65" s="327"/>
      <c r="GO65" s="327"/>
      <c r="GP65" s="327"/>
      <c r="GQ65" s="327"/>
      <c r="GR65" s="327"/>
      <c r="GS65" s="327"/>
      <c r="GT65" s="327"/>
      <c r="GU65" s="327"/>
      <c r="GV65" s="327"/>
      <c r="GW65" s="327"/>
      <c r="GX65" s="327"/>
      <c r="GY65" s="327"/>
      <c r="GZ65" s="327"/>
      <c r="HA65" s="327"/>
      <c r="HB65" s="327"/>
      <c r="HC65" s="327"/>
      <c r="HD65" s="327"/>
      <c r="HE65" s="327"/>
      <c r="HF65" s="327"/>
      <c r="HG65" s="327"/>
      <c r="HH65" s="327"/>
      <c r="HI65" s="327"/>
      <c r="HJ65" s="327"/>
      <c r="HK65" s="327"/>
      <c r="HL65" s="327"/>
      <c r="HM65" s="327"/>
      <c r="HN65" s="327"/>
      <c r="HO65" s="327"/>
      <c r="HP65" s="327"/>
      <c r="HQ65" s="327"/>
      <c r="HR65" s="327"/>
      <c r="HS65" s="327"/>
      <c r="HT65" s="327"/>
      <c r="HU65" s="327"/>
      <c r="HV65" s="327"/>
      <c r="HW65" s="327"/>
      <c r="HX65" s="327"/>
      <c r="HY65" s="327"/>
      <c r="HZ65" s="327"/>
      <c r="IA65" s="327"/>
      <c r="IB65" s="327"/>
      <c r="IC65" s="327"/>
    </row>
    <row r="66" spans="1:237" s="87" customFormat="1" ht="44.25" hidden="1" customHeight="1" thickBot="1" x14ac:dyDescent="0.3">
      <c r="A66" s="531" t="s">
        <v>8</v>
      </c>
      <c r="B66" s="94" t="s">
        <v>12</v>
      </c>
      <c r="C66" s="94" t="s">
        <v>81</v>
      </c>
      <c r="D66" s="322">
        <v>2</v>
      </c>
      <c r="E66" s="80">
        <v>10</v>
      </c>
      <c r="F66" s="269" t="str">
        <f>VLOOKUP(E66,HONORARIOS!$A$5:$E$25,2,0)</f>
        <v>TITULO PROFESIONAL DESDE UNO (1) HASTA TRES (3) AÑOS DE EXPERIENCIA PROFESIONAL</v>
      </c>
      <c r="G66" s="80">
        <v>0</v>
      </c>
      <c r="H66" s="330">
        <f>VLOOKUP(E66,HONORARIOS!A5:G25,5,0)</f>
        <v>4827916.5</v>
      </c>
      <c r="I66" s="249">
        <f>+H66*96</f>
        <v>463479984</v>
      </c>
      <c r="J66" s="80">
        <v>0</v>
      </c>
      <c r="K66" s="249">
        <f>+I66*J66</f>
        <v>0</v>
      </c>
      <c r="L66" s="261"/>
      <c r="M66" s="262"/>
      <c r="N66" s="299"/>
      <c r="O66" s="262"/>
      <c r="P66" s="299"/>
      <c r="Q66" s="262"/>
      <c r="R66" s="299"/>
      <c r="S66" s="262"/>
      <c r="T66" s="299"/>
      <c r="U66" s="262"/>
      <c r="V66" s="299"/>
      <c r="W66" s="262"/>
      <c r="X66" s="299"/>
      <c r="Y66" s="262"/>
      <c r="Z66" s="299"/>
      <c r="AA66" s="262"/>
      <c r="AB66" s="299"/>
      <c r="AC66" s="262"/>
      <c r="AD66" s="263"/>
      <c r="AE66" s="263"/>
      <c r="AF66" s="299"/>
      <c r="AG66" s="262"/>
      <c r="AH66" s="299"/>
      <c r="AI66" s="262"/>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row>
    <row r="67" spans="1:237" s="328" customFormat="1" ht="16.5" hidden="1" customHeight="1" thickBot="1" x14ac:dyDescent="0.3">
      <c r="A67" s="532"/>
      <c r="B67" s="264" t="s">
        <v>70</v>
      </c>
      <c r="C67" s="526"/>
      <c r="D67" s="526"/>
      <c r="E67" s="526"/>
      <c r="F67" s="526"/>
      <c r="G67" s="526"/>
      <c r="H67" s="526"/>
      <c r="I67" s="526"/>
      <c r="J67" s="526"/>
      <c r="K67" s="326">
        <f>SUM(K66)</f>
        <v>0</v>
      </c>
      <c r="L67" s="266" t="s">
        <v>100</v>
      </c>
      <c r="M67" s="267">
        <f>+K67*M56</f>
        <v>0</v>
      </c>
      <c r="N67" s="268" t="s">
        <v>100</v>
      </c>
      <c r="O67" s="267">
        <f>+$K$67*O56</f>
        <v>0</v>
      </c>
      <c r="P67" s="268" t="s">
        <v>100</v>
      </c>
      <c r="Q67" s="267">
        <f>+$K$67*Q56</f>
        <v>0</v>
      </c>
      <c r="R67" s="268" t="s">
        <v>100</v>
      </c>
      <c r="S67" s="267">
        <f>+$K$67*S56</f>
        <v>0</v>
      </c>
      <c r="T67" s="268" t="s">
        <v>100</v>
      </c>
      <c r="U67" s="267">
        <f>+$K$67*U56</f>
        <v>0</v>
      </c>
      <c r="V67" s="268" t="s">
        <v>100</v>
      </c>
      <c r="W67" s="267">
        <f>+$K$67*W56</f>
        <v>0</v>
      </c>
      <c r="X67" s="268" t="s">
        <v>100</v>
      </c>
      <c r="Y67" s="267">
        <f>+$K$67*Y56</f>
        <v>0</v>
      </c>
      <c r="Z67" s="268" t="s">
        <v>100</v>
      </c>
      <c r="AA67" s="267">
        <f>+$K$67*AA56</f>
        <v>0</v>
      </c>
      <c r="AB67" s="268" t="s">
        <v>100</v>
      </c>
      <c r="AC67" s="267">
        <f>+$K$67*AC56</f>
        <v>0</v>
      </c>
      <c r="AD67" s="268" t="s">
        <v>100</v>
      </c>
      <c r="AE67" s="267">
        <f>+$K$67*AE56</f>
        <v>0</v>
      </c>
      <c r="AF67" s="268" t="s">
        <v>100</v>
      </c>
      <c r="AG67" s="267">
        <f>+$K$67*AG56</f>
        <v>0</v>
      </c>
      <c r="AH67" s="268" t="s">
        <v>100</v>
      </c>
      <c r="AI67" s="267">
        <f>+$K$67*AI56</f>
        <v>0</v>
      </c>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row>
    <row r="68" spans="1:237" s="87" customFormat="1" ht="30.75" hidden="1" thickBot="1" x14ac:dyDescent="0.3">
      <c r="A68" s="532"/>
      <c r="B68" s="79" t="s">
        <v>90</v>
      </c>
      <c r="C68" s="80" t="s">
        <v>96</v>
      </c>
      <c r="D68" s="519"/>
      <c r="E68" s="520"/>
      <c r="F68" s="520"/>
      <c r="G68" s="520"/>
      <c r="H68" s="520"/>
      <c r="I68" s="520"/>
      <c r="J68" s="521"/>
      <c r="K68" s="272">
        <f>+IF(C68="Consultoria (25%)",K67*25%,0)+IF(C68="Obra (30%)",K67*30%,0)+IF(C68="Directo (20%)",K67*20%,0)+IF(C68="No aplica",0,0)+IF(C68="Directo (10%)",K67*10%,0)</f>
        <v>0</v>
      </c>
      <c r="L68" s="270" t="s">
        <v>104</v>
      </c>
      <c r="M68" s="262">
        <f>+IF(L68="Consultoria (25%)",M67*25%,0)+IF(L68="Obra (30%)",M67*30%,0)+IF(L68="Directo (20%)",M67*20%,0)+IF(L68="No aplica",0,0)+IF(L68="Directo (10%)",M67*10%,0)</f>
        <v>0</v>
      </c>
      <c r="N68" s="270" t="s">
        <v>104</v>
      </c>
      <c r="O68" s="262">
        <f>+IF(N68="Consultoria (25%)",O67*25%,0)+IF(N68="Obra (30%)",O67*30%,0)+IF(N68="Directo (20%)",O67*20%,0)+IF(N68="No aplica",0,0)+IF(N68="Directo (10%)",O67*10%,0)</f>
        <v>0</v>
      </c>
      <c r="P68" s="270" t="s">
        <v>104</v>
      </c>
      <c r="Q68" s="262">
        <f>+IF(P68="Consultoria (25%)",Q67*25%,0)+IF(P68="Obra (30%)",Q67*30%,0)+IF(P68="Directo (20%)",Q67*20%,0)+IF(P68="No aplica",0,0)+IF(P68="Directo (10%)",Q67*10%,0)</f>
        <v>0</v>
      </c>
      <c r="R68" s="270" t="s">
        <v>104</v>
      </c>
      <c r="S68" s="262">
        <f>+IF(R68="Consultoria (25%)",S67*25%,0)+IF(R68="Obra (30%)",S67*30%,0)+IF(R68="Directo (20%)",S67*20%,0)+IF(R68="No aplica",0,0)+IF(R68="Directo (10%)",S67*10%,0)</f>
        <v>0</v>
      </c>
      <c r="T68" s="270" t="s">
        <v>104</v>
      </c>
      <c r="U68" s="262">
        <f>+IF(T68="Consultoria (25%)",U67*25%,0)+IF(T68="Obra (30%)",U67*30%,0)+IF(T68="Directo (20%)",U67*20%,0)+IF(T68="No aplica",0,0)+IF(T68="Directo (10%)",U67*10%,0)</f>
        <v>0</v>
      </c>
      <c r="V68" s="270" t="s">
        <v>104</v>
      </c>
      <c r="W68" s="262">
        <f>+IF(V68="Consultoria (25%)",W67*25%,0)+IF(V68="Obra (30%)",W67*30%,0)+IF(V68="Directo (20%)",W67*20%,0)+IF(V68="No aplica",0,0)+IF(V68="Directo (10%)",W67*10%,0)</f>
        <v>0</v>
      </c>
      <c r="X68" s="270" t="s">
        <v>104</v>
      </c>
      <c r="Y68" s="262">
        <f>+IF(X68="Consultoria (25%)",Y67*25%,0)+IF(X68="Obra (30%)",Y67*30%,0)+IF(X68="Directo (20%)",Y67*20%,0)+IF(X68="No aplica",0,0)+IF(X68="Directo (10%)",Y67*10%,0)</f>
        <v>0</v>
      </c>
      <c r="Z68" s="270" t="s">
        <v>104</v>
      </c>
      <c r="AA68" s="262">
        <f>+IF(Z68="Consultoria (25%)",AA67*25%,0)+IF(Z68="Obra (30%)",AA67*30%,0)+IF(Z68="Directo (20%)",AA67*20%,0)+IF(Z68="No aplica",0,0)+IF(Z68="Directo (10%)",AA67*10%,0)</f>
        <v>0</v>
      </c>
      <c r="AB68" s="270" t="s">
        <v>104</v>
      </c>
      <c r="AC68" s="262">
        <f>+IF(AB68="Consultoria (25%)",AC67*25%,0)+IF(AB68="Obra (30%)",AC67*30%,0)+IF(AB68="Directo (20%)",AC67*20%,0)+IF(AB68="No aplica",0,0)+IF(AB68="Directo (10%)",AC67*10%,0)</f>
        <v>0</v>
      </c>
      <c r="AD68" s="271" t="s">
        <v>104</v>
      </c>
      <c r="AE68" s="263">
        <f>+IF(AD68="Consultoria (25%)",AE67*25%,0)+IF(AD68="Obra (30%)",AE67*30%,0)+IF(AD68="Directo (20%)",AE67*20%,0)+IF(AD68="No aplica",0,0)+IF(AD68="Directo (10%)",AE67*10%,0)</f>
        <v>0</v>
      </c>
      <c r="AF68" s="270" t="s">
        <v>104</v>
      </c>
      <c r="AG68" s="262">
        <f>+IF(AF68="Consultoria (25%)",AG67*25%,0)+IF(AF68="Obra (30%)",AG67*30%,0)+IF(AF68="Directo (20%)",AG67*20%,0)+IF(AF68="No aplica",0,0)+IF(AF68="Directo (10%)",AG67*10%,0)</f>
        <v>0</v>
      </c>
      <c r="AH68" s="270" t="s">
        <v>104</v>
      </c>
      <c r="AI68" s="262">
        <f>+IF(AH68="Consultoria (25%)",AI67*25%,0)+IF(AH68="Obra (30%)",AI67*30%,0)+IF(AH68="Directo (20%)",AI67*20%,0)+IF(AH68="No aplica",0,0)+IF(AH68="Directo (10%)",AI67*10%,0)</f>
        <v>0</v>
      </c>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row>
    <row r="69" spans="1:237" s="87" customFormat="1" ht="30.75" hidden="1" thickBot="1" x14ac:dyDescent="0.3">
      <c r="A69" s="532"/>
      <c r="B69" s="79" t="s">
        <v>91</v>
      </c>
      <c r="C69" s="80" t="s">
        <v>94</v>
      </c>
      <c r="D69" s="519"/>
      <c r="E69" s="520"/>
      <c r="F69" s="520"/>
      <c r="G69" s="520"/>
      <c r="H69" s="520"/>
      <c r="I69" s="520"/>
      <c r="J69" s="521"/>
      <c r="K69" s="272">
        <f>+IF(C69="si",K67*10%,0)</f>
        <v>0</v>
      </c>
      <c r="L69" s="270" t="s">
        <v>69</v>
      </c>
      <c r="M69" s="262">
        <f>+IF(L69="si",M67*10%,0)</f>
        <v>0</v>
      </c>
      <c r="N69" s="270" t="s">
        <v>69</v>
      </c>
      <c r="O69" s="262">
        <f>+IF(N69="si",O67*10%,0)</f>
        <v>0</v>
      </c>
      <c r="P69" s="270" t="s">
        <v>69</v>
      </c>
      <c r="Q69" s="262">
        <f>+IF(P69="si",Q67*10%,0)</f>
        <v>0</v>
      </c>
      <c r="R69" s="270" t="s">
        <v>69</v>
      </c>
      <c r="S69" s="262">
        <f>+IF(R69="si",S67*10%,0)</f>
        <v>0</v>
      </c>
      <c r="T69" s="270" t="s">
        <v>69</v>
      </c>
      <c r="U69" s="262">
        <f>+IF(T69="si",U67*10%,0)</f>
        <v>0</v>
      </c>
      <c r="V69" s="270" t="s">
        <v>69</v>
      </c>
      <c r="W69" s="262">
        <f>+IF(V69="si",W67*10%,0)</f>
        <v>0</v>
      </c>
      <c r="X69" s="270" t="s">
        <v>69</v>
      </c>
      <c r="Y69" s="262">
        <f>+IF(X69="si",Y67*10%,0)</f>
        <v>0</v>
      </c>
      <c r="Z69" s="270" t="s">
        <v>69</v>
      </c>
      <c r="AA69" s="262">
        <f>+IF(Z69="si",AA67*10%,0)</f>
        <v>0</v>
      </c>
      <c r="AB69" s="270" t="s">
        <v>69</v>
      </c>
      <c r="AC69" s="262">
        <f>+IF(AB69="si",AC67*10%,0)</f>
        <v>0</v>
      </c>
      <c r="AD69" s="271" t="s">
        <v>69</v>
      </c>
      <c r="AE69" s="263">
        <f>+IF(AD69="si",AE67*10%,0)</f>
        <v>0</v>
      </c>
      <c r="AF69" s="270" t="s">
        <v>69</v>
      </c>
      <c r="AG69" s="262">
        <f>+IF(AF69="si",AG67*10%,0)</f>
        <v>0</v>
      </c>
      <c r="AH69" s="270" t="s">
        <v>69</v>
      </c>
      <c r="AI69" s="262">
        <f>+IF(AH69="si",AI67*10%,0)</f>
        <v>0</v>
      </c>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row>
    <row r="70" spans="1:237" s="87" customFormat="1" ht="30.75" hidden="1" thickBot="1" x14ac:dyDescent="0.3">
      <c r="A70" s="532"/>
      <c r="B70" s="79" t="s">
        <v>92</v>
      </c>
      <c r="C70" s="80" t="s">
        <v>94</v>
      </c>
      <c r="D70" s="653"/>
      <c r="E70" s="654"/>
      <c r="F70" s="654"/>
      <c r="G70" s="654"/>
      <c r="H70" s="654"/>
      <c r="I70" s="654"/>
      <c r="J70" s="655"/>
      <c r="K70" s="272">
        <f>+IF(C70="si",K67*7%,0)</f>
        <v>0</v>
      </c>
      <c r="L70" s="270" t="s">
        <v>69</v>
      </c>
      <c r="M70" s="262">
        <f>+IF(L70="si",M67*7%,0)</f>
        <v>0</v>
      </c>
      <c r="N70" s="270" t="s">
        <v>69</v>
      </c>
      <c r="O70" s="262">
        <f>+IF(N70="si",O67*7%,0)</f>
        <v>0</v>
      </c>
      <c r="P70" s="270" t="s">
        <v>69</v>
      </c>
      <c r="Q70" s="262">
        <f>+IF(P70="si",Q67*7%,0)</f>
        <v>0</v>
      </c>
      <c r="R70" s="270" t="s">
        <v>69</v>
      </c>
      <c r="S70" s="262">
        <f>+IF(R70="si",S67*7%,0)</f>
        <v>0</v>
      </c>
      <c r="T70" s="270" t="s">
        <v>69</v>
      </c>
      <c r="U70" s="262">
        <f>+IF(T70="si",U67*7%,0)</f>
        <v>0</v>
      </c>
      <c r="V70" s="270" t="s">
        <v>69</v>
      </c>
      <c r="W70" s="262">
        <f>+IF(V70="si",W67*7%,0)</f>
        <v>0</v>
      </c>
      <c r="X70" s="270" t="s">
        <v>69</v>
      </c>
      <c r="Y70" s="262">
        <f>+IF(X70="si",Y67*7%,0)</f>
        <v>0</v>
      </c>
      <c r="Z70" s="270" t="s">
        <v>69</v>
      </c>
      <c r="AA70" s="262">
        <f>+IF(Z70="si",AA67*7%,0)</f>
        <v>0</v>
      </c>
      <c r="AB70" s="270" t="s">
        <v>69</v>
      </c>
      <c r="AC70" s="262">
        <f>+IF(AB70="si",AC67*7%,0)</f>
        <v>0</v>
      </c>
      <c r="AD70" s="271" t="s">
        <v>69</v>
      </c>
      <c r="AE70" s="263">
        <f>+IF(AD70="si",AE67*7%,0)</f>
        <v>0</v>
      </c>
      <c r="AF70" s="270" t="s">
        <v>69</v>
      </c>
      <c r="AG70" s="262">
        <f>+IF(AF70="si",AG67*7%,0)</f>
        <v>0</v>
      </c>
      <c r="AH70" s="270" t="s">
        <v>69</v>
      </c>
      <c r="AI70" s="262">
        <f>+IF(AH70="si",AI67*7%,0)</f>
        <v>0</v>
      </c>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row>
    <row r="71" spans="1:237" s="87" customFormat="1" ht="21" hidden="1" customHeight="1" thickBot="1" x14ac:dyDescent="0.3">
      <c r="A71" s="533"/>
      <c r="B71" s="79" t="s">
        <v>93</v>
      </c>
      <c r="C71" s="80" t="s">
        <v>94</v>
      </c>
      <c r="D71" s="653"/>
      <c r="E71" s="654"/>
      <c r="F71" s="654"/>
      <c r="G71" s="654"/>
      <c r="H71" s="654"/>
      <c r="I71" s="654"/>
      <c r="J71" s="655"/>
      <c r="K71" s="249">
        <f>+IF(C71="si",K67*5%,0)</f>
        <v>0</v>
      </c>
      <c r="L71" s="270" t="s">
        <v>69</v>
      </c>
      <c r="M71" s="262">
        <f>+IF(L71="si",M67*5%,0)</f>
        <v>0</v>
      </c>
      <c r="N71" s="270" t="s">
        <v>69</v>
      </c>
      <c r="O71" s="262">
        <f>+IF(N71="si",O67*5%,0)</f>
        <v>0</v>
      </c>
      <c r="P71" s="270" t="s">
        <v>69</v>
      </c>
      <c r="Q71" s="262">
        <f>+IF(P71="si",Q67*5%,0)</f>
        <v>0</v>
      </c>
      <c r="R71" s="270" t="s">
        <v>69</v>
      </c>
      <c r="S71" s="262">
        <f>+IF(R71="si",S67*5%,0)</f>
        <v>0</v>
      </c>
      <c r="T71" s="270" t="s">
        <v>69</v>
      </c>
      <c r="U71" s="262">
        <f>+IF(T71="si",U67*5%,0)</f>
        <v>0</v>
      </c>
      <c r="V71" s="270" t="s">
        <v>69</v>
      </c>
      <c r="W71" s="262">
        <f>+IF(V71="si",W67*5%,0)</f>
        <v>0</v>
      </c>
      <c r="X71" s="270" t="s">
        <v>69</v>
      </c>
      <c r="Y71" s="262">
        <f>+IF(X71="si",Y67*5%,0)</f>
        <v>0</v>
      </c>
      <c r="Z71" s="270" t="s">
        <v>69</v>
      </c>
      <c r="AA71" s="262">
        <f>+IF(Z71="si",AA67*5%,0)</f>
        <v>0</v>
      </c>
      <c r="AB71" s="270" t="s">
        <v>69</v>
      </c>
      <c r="AC71" s="262">
        <f>+IF(AB71="si",AC67*5%,0)</f>
        <v>0</v>
      </c>
      <c r="AD71" s="271" t="s">
        <v>69</v>
      </c>
      <c r="AE71" s="263">
        <f>+IF(AD71="si",AE67*5%,0)</f>
        <v>0</v>
      </c>
      <c r="AF71" s="270" t="s">
        <v>69</v>
      </c>
      <c r="AG71" s="262">
        <f>+IF(AF71="si",AG67*5%,0)</f>
        <v>0</v>
      </c>
      <c r="AH71" s="270" t="s">
        <v>69</v>
      </c>
      <c r="AI71" s="262">
        <f>+IF(AH71="si",AI67*5%,0)</f>
        <v>0</v>
      </c>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row>
    <row r="72" spans="1:237" s="87" customFormat="1" ht="16.5" hidden="1" customHeight="1" thickBot="1" x14ac:dyDescent="0.3">
      <c r="A72" s="552" t="s">
        <v>99</v>
      </c>
      <c r="B72" s="553"/>
      <c r="C72" s="553"/>
      <c r="D72" s="553"/>
      <c r="E72" s="553"/>
      <c r="F72" s="553"/>
      <c r="G72" s="553"/>
      <c r="H72" s="553"/>
      <c r="I72" s="553"/>
      <c r="J72" s="553"/>
      <c r="K72" s="273">
        <f>SUM(K67:K71)</f>
        <v>0</v>
      </c>
      <c r="L72" s="274"/>
      <c r="M72" s="275">
        <f>SUM(M67:M71)</f>
        <v>0</v>
      </c>
      <c r="N72" s="274"/>
      <c r="O72" s="275">
        <f>SUM(O67:O71)</f>
        <v>0</v>
      </c>
      <c r="P72" s="274"/>
      <c r="Q72" s="275">
        <f>SUM(Q67:Q71)</f>
        <v>0</v>
      </c>
      <c r="R72" s="274"/>
      <c r="S72" s="275">
        <f>SUM(S67:S71)</f>
        <v>0</v>
      </c>
      <c r="T72" s="274"/>
      <c r="U72" s="275">
        <f>SUM(U67:U71)</f>
        <v>0</v>
      </c>
      <c r="V72" s="274"/>
      <c r="W72" s="275">
        <f>SUM(W67:W71)</f>
        <v>0</v>
      </c>
      <c r="X72" s="274"/>
      <c r="Y72" s="275">
        <f>SUM(Y67:Y71)</f>
        <v>0</v>
      </c>
      <c r="Z72" s="274"/>
      <c r="AA72" s="275">
        <f>SUM(AA67:AA71)</f>
        <v>0</v>
      </c>
      <c r="AB72" s="274"/>
      <c r="AC72" s="275">
        <f>SUM(AC67:AC71)</f>
        <v>0</v>
      </c>
      <c r="AD72" s="276"/>
      <c r="AE72" s="278">
        <f>SUM(AE67:AE71)</f>
        <v>0</v>
      </c>
      <c r="AF72" s="274"/>
      <c r="AG72" s="275">
        <f>SUM(AG67:AG71)</f>
        <v>0</v>
      </c>
      <c r="AH72" s="274"/>
      <c r="AI72" s="275">
        <f>SUM(AI67:AI71)</f>
        <v>0</v>
      </c>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row>
    <row r="73" spans="1:237" s="81" customFormat="1" ht="16.5" hidden="1" customHeight="1" thickBot="1" x14ac:dyDescent="0.3">
      <c r="A73" s="549" t="s">
        <v>5</v>
      </c>
      <c r="B73" s="549"/>
      <c r="C73" s="549"/>
      <c r="D73" s="549"/>
      <c r="E73" s="549"/>
      <c r="F73" s="549"/>
      <c r="G73" s="549"/>
      <c r="H73" s="549"/>
      <c r="I73" s="549"/>
      <c r="J73" s="549"/>
      <c r="K73" s="277">
        <f>+K65+K72</f>
        <v>0</v>
      </c>
      <c r="L73" s="278"/>
      <c r="M73" s="278">
        <f>+M65+M72</f>
        <v>0</v>
      </c>
      <c r="N73" s="278"/>
      <c r="O73" s="278">
        <f t="shared" ref="O73:AI73" si="1">+O65+O72</f>
        <v>0</v>
      </c>
      <c r="P73" s="278"/>
      <c r="Q73" s="278">
        <f t="shared" si="1"/>
        <v>0</v>
      </c>
      <c r="R73" s="278"/>
      <c r="S73" s="278">
        <f t="shared" si="1"/>
        <v>0</v>
      </c>
      <c r="T73" s="278"/>
      <c r="U73" s="278">
        <f t="shared" si="1"/>
        <v>0</v>
      </c>
      <c r="V73" s="278"/>
      <c r="W73" s="278">
        <f t="shared" si="1"/>
        <v>0</v>
      </c>
      <c r="X73" s="278"/>
      <c r="Y73" s="278">
        <f t="shared" si="1"/>
        <v>0</v>
      </c>
      <c r="Z73" s="278"/>
      <c r="AA73" s="278">
        <f t="shared" si="1"/>
        <v>0</v>
      </c>
      <c r="AB73" s="278"/>
      <c r="AC73" s="278">
        <f t="shared" si="1"/>
        <v>0</v>
      </c>
      <c r="AD73" s="278"/>
      <c r="AE73" s="278">
        <f t="shared" si="1"/>
        <v>0</v>
      </c>
      <c r="AF73" s="278"/>
      <c r="AG73" s="278">
        <f t="shared" si="1"/>
        <v>0</v>
      </c>
      <c r="AH73" s="278"/>
      <c r="AI73" s="278">
        <f t="shared" si="1"/>
        <v>0</v>
      </c>
    </row>
    <row r="74" spans="1:237" s="81" customFormat="1" ht="16.5" hidden="1" customHeight="1" thickBot="1" x14ac:dyDescent="0.3">
      <c r="B74" s="318"/>
      <c r="C74" s="318"/>
      <c r="D74" s="318"/>
      <c r="E74" s="271"/>
      <c r="F74" s="319"/>
      <c r="I74" s="320"/>
      <c r="J74" s="320"/>
      <c r="K74" s="279"/>
      <c r="L74" s="279"/>
    </row>
    <row r="75" spans="1:237" s="81" customFormat="1" ht="15" hidden="1" customHeight="1" thickBot="1" x14ac:dyDescent="0.3">
      <c r="A75" s="317"/>
      <c r="B75" s="318"/>
      <c r="C75" s="318"/>
      <c r="D75" s="318"/>
      <c r="E75" s="271"/>
      <c r="F75" s="319"/>
      <c r="K75" s="280"/>
      <c r="L75" s="280"/>
    </row>
    <row r="76" spans="1:237" s="87" customFormat="1" ht="15.75" hidden="1" customHeight="1" thickBot="1" x14ac:dyDescent="0.3">
      <c r="A76" s="671" t="s">
        <v>9</v>
      </c>
      <c r="B76" s="671"/>
      <c r="C76" s="671"/>
      <c r="D76" s="671"/>
      <c r="E76" s="671"/>
      <c r="F76" s="671"/>
      <c r="G76" s="671"/>
      <c r="H76" s="671"/>
      <c r="I76" s="671"/>
      <c r="J76" s="671"/>
      <c r="K76" s="671"/>
      <c r="L76" s="281"/>
      <c r="M76" s="282">
        <v>1.0328832752791366</v>
      </c>
      <c r="N76" s="283"/>
      <c r="O76" s="282">
        <v>1.0667309266444205</v>
      </c>
      <c r="P76" s="283"/>
      <c r="Q76" s="282">
        <v>1.1007752334453451</v>
      </c>
      <c r="R76" s="283"/>
      <c r="S76" s="282">
        <v>1.1359444285376925</v>
      </c>
      <c r="T76" s="283"/>
      <c r="U76" s="282">
        <v>1.1718378943935353</v>
      </c>
      <c r="V76" s="283"/>
      <c r="W76" s="282">
        <v>1.2085196208340565</v>
      </c>
      <c r="X76" s="283"/>
      <c r="Y76" s="282">
        <v>1.2457877968277771</v>
      </c>
      <c r="Z76" s="283"/>
      <c r="AA76" s="282">
        <v>1.2836019905610632</v>
      </c>
      <c r="AB76" s="283"/>
      <c r="AC76" s="282">
        <v>1.3224442401340015</v>
      </c>
      <c r="AD76" s="283"/>
      <c r="AE76" s="282">
        <v>1.3631619032051636</v>
      </c>
      <c r="AF76" s="283"/>
      <c r="AG76" s="282">
        <v>1.4043449669096169</v>
      </c>
      <c r="AH76" s="283"/>
      <c r="AI76" s="282">
        <v>1.4471811771038039</v>
      </c>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c r="FK76" s="81"/>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row>
    <row r="77" spans="1:237" s="87" customFormat="1" ht="60.75" hidden="1" thickBot="1" x14ac:dyDescent="0.3">
      <c r="A77" s="284" t="s">
        <v>3</v>
      </c>
      <c r="B77" s="284" t="s">
        <v>13</v>
      </c>
      <c r="C77" s="284" t="s">
        <v>14</v>
      </c>
      <c r="D77" s="284" t="s">
        <v>38</v>
      </c>
      <c r="E77" s="284" t="s">
        <v>1</v>
      </c>
      <c r="F77" s="285" t="s">
        <v>40</v>
      </c>
      <c r="G77" s="285" t="s">
        <v>37</v>
      </c>
      <c r="H77" s="285" t="s">
        <v>102</v>
      </c>
      <c r="I77" s="285" t="s">
        <v>103</v>
      </c>
      <c r="J77" s="285" t="s">
        <v>41</v>
      </c>
      <c r="K77" s="286" t="s">
        <v>101</v>
      </c>
      <c r="L77" s="286" t="s">
        <v>107</v>
      </c>
      <c r="M77" s="287" t="s">
        <v>108</v>
      </c>
      <c r="N77" s="286" t="s">
        <v>107</v>
      </c>
      <c r="O77" s="287" t="s">
        <v>109</v>
      </c>
      <c r="P77" s="286" t="s">
        <v>107</v>
      </c>
      <c r="Q77" s="287" t="s">
        <v>110</v>
      </c>
      <c r="R77" s="286" t="s">
        <v>107</v>
      </c>
      <c r="S77" s="287" t="s">
        <v>111</v>
      </c>
      <c r="T77" s="286" t="s">
        <v>107</v>
      </c>
      <c r="U77" s="287" t="s">
        <v>112</v>
      </c>
      <c r="V77" s="286" t="s">
        <v>107</v>
      </c>
      <c r="W77" s="287" t="s">
        <v>113</v>
      </c>
      <c r="X77" s="286" t="s">
        <v>107</v>
      </c>
      <c r="Y77" s="287" t="s">
        <v>114</v>
      </c>
      <c r="Z77" s="286" t="s">
        <v>107</v>
      </c>
      <c r="AA77" s="287" t="s">
        <v>115</v>
      </c>
      <c r="AB77" s="286" t="s">
        <v>107</v>
      </c>
      <c r="AC77" s="287" t="s">
        <v>116</v>
      </c>
      <c r="AD77" s="286" t="s">
        <v>107</v>
      </c>
      <c r="AE77" s="287" t="s">
        <v>117</v>
      </c>
      <c r="AF77" s="286" t="s">
        <v>107</v>
      </c>
      <c r="AG77" s="287" t="s">
        <v>118</v>
      </c>
      <c r="AH77" s="286" t="s">
        <v>107</v>
      </c>
      <c r="AI77" s="287" t="s">
        <v>119</v>
      </c>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row>
    <row r="78" spans="1:237" s="87" customFormat="1" ht="63" hidden="1" customHeight="1" thickBot="1" x14ac:dyDescent="0.3">
      <c r="A78" s="531" t="s">
        <v>10</v>
      </c>
      <c r="B78" s="547" t="s">
        <v>12</v>
      </c>
      <c r="C78" s="547" t="s">
        <v>82</v>
      </c>
      <c r="D78" s="668">
        <v>15</v>
      </c>
      <c r="E78" s="80">
        <v>11</v>
      </c>
      <c r="F78" s="259" t="str">
        <f>VLOOKUP(E78,HONORARIOS!A5:G25,2,0)</f>
        <v>TITULO PROFESIONAL DESDE TRES (3) HASTA SEIS (6) AÑOS DE EXPERIENCIA PROFESIONAL</v>
      </c>
      <c r="G78" s="80">
        <v>0</v>
      </c>
      <c r="H78" s="249">
        <f>VLOOKUP(E78,HONORARIOS!A5:G25,5,0)</f>
        <v>5705719.5</v>
      </c>
      <c r="I78" s="249">
        <f>+H78*G78</f>
        <v>0</v>
      </c>
      <c r="J78" s="80">
        <v>0</v>
      </c>
      <c r="K78" s="331">
        <f>+I78*J78</f>
        <v>0</v>
      </c>
      <c r="L78" s="332"/>
      <c r="M78" s="290"/>
      <c r="N78" s="323"/>
      <c r="O78" s="290"/>
      <c r="P78" s="323"/>
      <c r="Q78" s="290"/>
      <c r="R78" s="323"/>
      <c r="S78" s="290"/>
      <c r="T78" s="323"/>
      <c r="U78" s="290"/>
      <c r="V78" s="323"/>
      <c r="W78" s="290"/>
      <c r="X78" s="323"/>
      <c r="Y78" s="290"/>
      <c r="Z78" s="323"/>
      <c r="AA78" s="290"/>
      <c r="AB78" s="323"/>
      <c r="AC78" s="290"/>
      <c r="AD78" s="323"/>
      <c r="AE78" s="290"/>
      <c r="AF78" s="323"/>
      <c r="AG78" s="290"/>
      <c r="AH78" s="81"/>
      <c r="AI78" s="290"/>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row>
    <row r="79" spans="1:237" s="87" customFormat="1" ht="52.5" hidden="1" customHeight="1" thickBot="1" x14ac:dyDescent="0.3">
      <c r="A79" s="532"/>
      <c r="B79" s="667"/>
      <c r="C79" s="667"/>
      <c r="D79" s="669"/>
      <c r="E79" s="80">
        <v>10</v>
      </c>
      <c r="F79" s="259" t="str">
        <f>VLOOKUP(E79,HONORARIOS!A6:G26,2,0)</f>
        <v>TITULO PROFESIONAL DESDE UNO (1) HASTA TRES (3) AÑOS DE EXPERIENCIA PROFESIONAL</v>
      </c>
      <c r="G79" s="80">
        <v>0</v>
      </c>
      <c r="H79" s="249">
        <f>VLOOKUP(E79,HONORARIOS!A6:G26,5,0)</f>
        <v>4827916.5</v>
      </c>
      <c r="I79" s="249">
        <f>+H79*G79</f>
        <v>0</v>
      </c>
      <c r="J79" s="80">
        <v>0</v>
      </c>
      <c r="K79" s="331">
        <f>+I79*J79</f>
        <v>0</v>
      </c>
      <c r="L79" s="332"/>
      <c r="M79" s="290"/>
      <c r="N79" s="323"/>
      <c r="O79" s="290"/>
      <c r="P79" s="323"/>
      <c r="Q79" s="290"/>
      <c r="R79" s="323"/>
      <c r="S79" s="290"/>
      <c r="T79" s="323"/>
      <c r="U79" s="290"/>
      <c r="V79" s="323"/>
      <c r="W79" s="290"/>
      <c r="X79" s="323"/>
      <c r="Y79" s="290"/>
      <c r="Z79" s="323"/>
      <c r="AA79" s="290"/>
      <c r="AB79" s="323"/>
      <c r="AC79" s="290"/>
      <c r="AD79" s="323"/>
      <c r="AE79" s="290"/>
      <c r="AF79" s="323"/>
      <c r="AG79" s="290"/>
      <c r="AH79" s="81"/>
      <c r="AI79" s="290"/>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row>
    <row r="80" spans="1:237" s="87" customFormat="1" ht="48.75" hidden="1" customHeight="1" thickBot="1" x14ac:dyDescent="0.3">
      <c r="A80" s="532"/>
      <c r="B80" s="551"/>
      <c r="C80" s="551"/>
      <c r="D80" s="670"/>
      <c r="E80" s="80">
        <v>9</v>
      </c>
      <c r="F80" s="259" t="str">
        <f>VLOOKUP(E80,HONORARIOS!A7:G27,2,0)</f>
        <v>TITULO PROFESIONAL SIN EXPERIENCIA PROFESIONAL</v>
      </c>
      <c r="G80" s="80">
        <v>0</v>
      </c>
      <c r="H80" s="249">
        <f>VLOOKUP(E80,HONORARIOS!A7:G27,5,0)</f>
        <v>3950113.5</v>
      </c>
      <c r="I80" s="249">
        <f>+H80*G80</f>
        <v>0</v>
      </c>
      <c r="J80" s="80">
        <v>0</v>
      </c>
      <c r="K80" s="331">
        <f>+I80*J80</f>
        <v>0</v>
      </c>
      <c r="L80" s="332"/>
      <c r="M80" s="290"/>
      <c r="N80" s="323"/>
      <c r="O80" s="290"/>
      <c r="P80" s="323"/>
      <c r="Q80" s="290"/>
      <c r="R80" s="323"/>
      <c r="S80" s="290"/>
      <c r="T80" s="323"/>
      <c r="U80" s="290"/>
      <c r="V80" s="323"/>
      <c r="W80" s="290"/>
      <c r="X80" s="323"/>
      <c r="Y80" s="290"/>
      <c r="Z80" s="323"/>
      <c r="AA80" s="290"/>
      <c r="AB80" s="323"/>
      <c r="AC80" s="290"/>
      <c r="AD80" s="323"/>
      <c r="AE80" s="290"/>
      <c r="AF80" s="323"/>
      <c r="AG80" s="290"/>
      <c r="AH80" s="81"/>
      <c r="AI80" s="290"/>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row>
    <row r="81" spans="1:237" s="87" customFormat="1" ht="20.25" hidden="1" customHeight="1" thickBot="1" x14ac:dyDescent="0.3">
      <c r="A81" s="532"/>
      <c r="B81" s="264" t="s">
        <v>70</v>
      </c>
      <c r="C81" s="520"/>
      <c r="D81" s="520"/>
      <c r="E81" s="520"/>
      <c r="F81" s="520"/>
      <c r="G81" s="520"/>
      <c r="H81" s="520"/>
      <c r="I81" s="520"/>
      <c r="J81" s="520"/>
      <c r="K81" s="333">
        <f>SUM(K78:K80)</f>
        <v>0</v>
      </c>
      <c r="L81" s="266" t="s">
        <v>100</v>
      </c>
      <c r="M81" s="230">
        <f>+$K$81*M76</f>
        <v>0</v>
      </c>
      <c r="N81" s="268" t="s">
        <v>100</v>
      </c>
      <c r="O81" s="230">
        <f>+$K$81*O76</f>
        <v>0</v>
      </c>
      <c r="P81" s="268" t="s">
        <v>100</v>
      </c>
      <c r="Q81" s="230">
        <f>+$K$81*Q76</f>
        <v>0</v>
      </c>
      <c r="R81" s="268" t="s">
        <v>100</v>
      </c>
      <c r="S81" s="230">
        <f>+$K$81*S76</f>
        <v>0</v>
      </c>
      <c r="T81" s="268" t="s">
        <v>100</v>
      </c>
      <c r="U81" s="230">
        <f>+$K$81*U76</f>
        <v>0</v>
      </c>
      <c r="V81" s="268" t="s">
        <v>100</v>
      </c>
      <c r="W81" s="230">
        <f>+$K$81*W76</f>
        <v>0</v>
      </c>
      <c r="X81" s="268" t="s">
        <v>100</v>
      </c>
      <c r="Y81" s="230">
        <f>+$K$81*Y76</f>
        <v>0</v>
      </c>
      <c r="Z81" s="268" t="s">
        <v>100</v>
      </c>
      <c r="AA81" s="230">
        <f>+$K$81*AA76</f>
        <v>0</v>
      </c>
      <c r="AB81" s="268" t="s">
        <v>100</v>
      </c>
      <c r="AC81" s="230">
        <f>+$K$81*AC76</f>
        <v>0</v>
      </c>
      <c r="AD81" s="268" t="s">
        <v>100</v>
      </c>
      <c r="AE81" s="230">
        <f>+$K$81*AE76</f>
        <v>0</v>
      </c>
      <c r="AF81" s="268" t="s">
        <v>100</v>
      </c>
      <c r="AG81" s="230">
        <f>+$K$81*AG76</f>
        <v>0</v>
      </c>
      <c r="AH81" s="268" t="s">
        <v>100</v>
      </c>
      <c r="AI81" s="230">
        <f>+$K$81*AI76</f>
        <v>0</v>
      </c>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row>
    <row r="82" spans="1:237" s="87" customFormat="1" ht="30.75" hidden="1" thickBot="1" x14ac:dyDescent="0.3">
      <c r="A82" s="532"/>
      <c r="B82" s="79" t="s">
        <v>90</v>
      </c>
      <c r="C82" s="80" t="s">
        <v>96</v>
      </c>
      <c r="D82" s="519"/>
      <c r="E82" s="520"/>
      <c r="F82" s="520"/>
      <c r="G82" s="520"/>
      <c r="H82" s="520"/>
      <c r="I82" s="520"/>
      <c r="J82" s="520"/>
      <c r="K82" s="333">
        <f>+IF(C82="Consultoria (25%)",K81*25%,0)+IF(C82="Obra (30%)",K81*30%,0)+IF(C82="Directo (20%)",K81*20%,0)+IF(C82="No aplica",0,0)+IF(C82="Directo (10%)",K81*10%,0)</f>
        <v>0</v>
      </c>
      <c r="L82" s="270" t="s">
        <v>104</v>
      </c>
      <c r="M82" s="262">
        <f>+IF(L82="Consultoria (25%)",M81*25%,0)+IF(L82="Obra (30%)",M81*30%,0)+IF(L82="Directo (20%)",M81*20%,0)+IF(L82="No aplica",0,0)+IF(L82="Directo (10%)",M81*10%,0)</f>
        <v>0</v>
      </c>
      <c r="N82" s="270" t="s">
        <v>104</v>
      </c>
      <c r="O82" s="262">
        <f>+IF(N82="Consultoria (25%)",O81*25%,0)+IF(N82="Obra (30%)",O81*30%,0)+IF(N82="Directo (20%)",O81*20%,0)+IF(N82="No aplica",0,0)+IF(N82="Directo (10%)",O81*10%,0)</f>
        <v>0</v>
      </c>
      <c r="P82" s="270" t="s">
        <v>104</v>
      </c>
      <c r="Q82" s="262">
        <f>+IF(P82="Consultoria (25%)",Q81*25%,0)+IF(P82="Obra (30%)",Q81*30%,0)+IF(P82="Directo (20%)",Q81*20%,0)+IF(P82="No aplica",0,0)+IF(P82="Directo (10%)",Q81*10%,0)</f>
        <v>0</v>
      </c>
      <c r="R82" s="270" t="s">
        <v>104</v>
      </c>
      <c r="S82" s="262">
        <f>+IF(R82="Consultoria (25%)",S81*25%,0)+IF(R82="Obra (30%)",S81*30%,0)+IF(R82="Directo (20%)",S81*20%,0)+IF(R82="No aplica",0,0)+IF(R82="Directo (10%)",S81*10%,0)</f>
        <v>0</v>
      </c>
      <c r="T82" s="270" t="s">
        <v>104</v>
      </c>
      <c r="U82" s="262">
        <f>+IF(T82="Consultoria (25%)",U81*25%,0)+IF(T82="Obra (30%)",U81*30%,0)+IF(T82="Directo (20%)",U81*20%,0)+IF(T82="No aplica",0,0)+IF(T82="Directo (10%)",U81*10%,0)</f>
        <v>0</v>
      </c>
      <c r="V82" s="270" t="s">
        <v>104</v>
      </c>
      <c r="W82" s="262">
        <f>+IF(V82="Consultoria (25%)",W81*25%,0)+IF(V82="Obra (30%)",W81*30%,0)+IF(V82="Directo (20%)",W81*20%,0)+IF(V82="No aplica",0,0)+IF(V82="Directo (10%)",W81*10%,0)</f>
        <v>0</v>
      </c>
      <c r="X82" s="270" t="s">
        <v>104</v>
      </c>
      <c r="Y82" s="262">
        <f>+IF(X82="Consultoria (25%)",Y81*25%,0)+IF(X82="Obra (30%)",Y81*30%,0)+IF(X82="Directo (20%)",Y81*20%,0)+IF(X82="No aplica",0,0)+IF(X82="Directo (10%)",Y81*10%,0)</f>
        <v>0</v>
      </c>
      <c r="Z82" s="270" t="s">
        <v>104</v>
      </c>
      <c r="AA82" s="262">
        <f>+IF(Z82="Consultoria (25%)",AA81*25%,0)+IF(Z82="Obra (30%)",AA81*30%,0)+IF(Z82="Directo (20%)",AA81*20%,0)+IF(Z82="No aplica",0,0)+IF(Z82="Directo (10%)",AA81*10%,0)</f>
        <v>0</v>
      </c>
      <c r="AB82" s="270" t="s">
        <v>104</v>
      </c>
      <c r="AC82" s="262">
        <f>+IF(AB82="Consultoria (25%)",AC81*25%,0)+IF(AB82="Obra (30%)",AC81*30%,0)+IF(AB82="Directo (20%)",AC81*20%,0)+IF(AB82="No aplica",0,0)+IF(AB82="Directo (10%)",AC81*10%,0)</f>
        <v>0</v>
      </c>
      <c r="AD82" s="270" t="s">
        <v>104</v>
      </c>
      <c r="AE82" s="262">
        <f>+IF(AD82="Consultoria (25%)",AE81*25%,0)+IF(AD82="Obra (30%)",AE81*30%,0)+IF(AD82="Directo (20%)",AE81*20%,0)+IF(AD82="No aplica",0,0)+IF(AD82="Directo (10%)",AE81*10%,0)</f>
        <v>0</v>
      </c>
      <c r="AF82" s="270" t="s">
        <v>104</v>
      </c>
      <c r="AG82" s="262">
        <f>+IF(AF82="Consultoria (25%)",AG81*25%,0)+IF(AF82="Obra (30%)",AG81*30%,0)+IF(AF82="Directo (20%)",AG81*20%,0)+IF(AF82="No aplica",0,0)+IF(AF82="Directo (10%)",AG81*10%,0)</f>
        <v>0</v>
      </c>
      <c r="AH82" s="271" t="s">
        <v>104</v>
      </c>
      <c r="AI82" s="262">
        <f>+IF(AH82="Consultoria (25%)",AI81*25%,0)+IF(AH82="Obra (30%)",AI81*30%,0)+IF(AH82="Directo (20%)",AI81*20%,0)+IF(AH82="No aplica",0,0)+IF(AH82="Directo (10%)",AI81*10%,0)</f>
        <v>0</v>
      </c>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row>
    <row r="83" spans="1:237" s="87" customFormat="1" ht="30.75" hidden="1" thickBot="1" x14ac:dyDescent="0.3">
      <c r="A83" s="532"/>
      <c r="B83" s="79" t="s">
        <v>91</v>
      </c>
      <c r="C83" s="80" t="s">
        <v>94</v>
      </c>
      <c r="D83" s="519"/>
      <c r="E83" s="520"/>
      <c r="F83" s="520"/>
      <c r="G83" s="520"/>
      <c r="H83" s="520"/>
      <c r="I83" s="520"/>
      <c r="J83" s="520"/>
      <c r="K83" s="334">
        <f>+IF(C83="si",K81*10%,0)</f>
        <v>0</v>
      </c>
      <c r="L83" s="270" t="s">
        <v>69</v>
      </c>
      <c r="M83" s="262">
        <f>+IF(L83="si",M81*10%,0)</f>
        <v>0</v>
      </c>
      <c r="N83" s="270" t="s">
        <v>69</v>
      </c>
      <c r="O83" s="262">
        <f>+IF(N83="si",O81*10%,0)</f>
        <v>0</v>
      </c>
      <c r="P83" s="270" t="s">
        <v>69</v>
      </c>
      <c r="Q83" s="262">
        <f>+IF(P83="si",Q81*10%,0)</f>
        <v>0</v>
      </c>
      <c r="R83" s="270" t="s">
        <v>69</v>
      </c>
      <c r="S83" s="262">
        <f>+IF(R83="si",S81*10%,0)</f>
        <v>0</v>
      </c>
      <c r="T83" s="270" t="s">
        <v>69</v>
      </c>
      <c r="U83" s="262">
        <f>+IF(T83="si",U81*10%,0)</f>
        <v>0</v>
      </c>
      <c r="V83" s="270" t="s">
        <v>69</v>
      </c>
      <c r="W83" s="262">
        <f>+IF(V83="si",W81*10%,0)</f>
        <v>0</v>
      </c>
      <c r="X83" s="270" t="s">
        <v>69</v>
      </c>
      <c r="Y83" s="262">
        <f>+IF(X83="si",Y81*10%,0)</f>
        <v>0</v>
      </c>
      <c r="Z83" s="270" t="s">
        <v>69</v>
      </c>
      <c r="AA83" s="262">
        <f>+IF(Z83="si",AA81*10%,0)</f>
        <v>0</v>
      </c>
      <c r="AB83" s="270" t="s">
        <v>69</v>
      </c>
      <c r="AC83" s="262">
        <f>+IF(AB83="si",AC81*10%,0)</f>
        <v>0</v>
      </c>
      <c r="AD83" s="270" t="s">
        <v>69</v>
      </c>
      <c r="AE83" s="262">
        <f>+IF(AD83="si",AE81*10%,0)</f>
        <v>0</v>
      </c>
      <c r="AF83" s="270" t="s">
        <v>69</v>
      </c>
      <c r="AG83" s="262">
        <f>+IF(AF83="si",AG81*10%,0)</f>
        <v>0</v>
      </c>
      <c r="AH83" s="271" t="s">
        <v>69</v>
      </c>
      <c r="AI83" s="262">
        <f>+IF(AH83="si",AI81*10%,0)</f>
        <v>0</v>
      </c>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row>
    <row r="84" spans="1:237" s="87" customFormat="1" ht="30.75" hidden="1" thickBot="1" x14ac:dyDescent="0.3">
      <c r="A84" s="532"/>
      <c r="B84" s="79" t="s">
        <v>92</v>
      </c>
      <c r="C84" s="80" t="s">
        <v>69</v>
      </c>
      <c r="D84" s="653"/>
      <c r="E84" s="654"/>
      <c r="F84" s="654"/>
      <c r="G84" s="654"/>
      <c r="H84" s="654"/>
      <c r="I84" s="654"/>
      <c r="J84" s="654"/>
      <c r="K84" s="334">
        <f>+IF(C84="si",K81*7%,0)</f>
        <v>0</v>
      </c>
      <c r="L84" s="270" t="s">
        <v>69</v>
      </c>
      <c r="M84" s="262">
        <f>+IF(L84="si",M81*7%,0)</f>
        <v>0</v>
      </c>
      <c r="N84" s="270" t="s">
        <v>69</v>
      </c>
      <c r="O84" s="262">
        <f>+IF(N84="si",O81*7%,0)</f>
        <v>0</v>
      </c>
      <c r="P84" s="270" t="s">
        <v>69</v>
      </c>
      <c r="Q84" s="262">
        <f>+IF(P84="si",Q81*7%,0)</f>
        <v>0</v>
      </c>
      <c r="R84" s="270" t="s">
        <v>69</v>
      </c>
      <c r="S84" s="262">
        <f>+IF(R84="si",S81*7%,0)</f>
        <v>0</v>
      </c>
      <c r="T84" s="270" t="s">
        <v>69</v>
      </c>
      <c r="U84" s="262">
        <f>+IF(T84="si",U81*7%,0)</f>
        <v>0</v>
      </c>
      <c r="V84" s="270" t="s">
        <v>69</v>
      </c>
      <c r="W84" s="262">
        <f>+IF(V84="si",W81*7%,0)</f>
        <v>0</v>
      </c>
      <c r="X84" s="270" t="s">
        <v>69</v>
      </c>
      <c r="Y84" s="262">
        <f>+IF(X84="si",Y81*7%,0)</f>
        <v>0</v>
      </c>
      <c r="Z84" s="270" t="s">
        <v>69</v>
      </c>
      <c r="AA84" s="262">
        <f>+IF(Z84="si",AA81*7%,0)</f>
        <v>0</v>
      </c>
      <c r="AB84" s="270" t="s">
        <v>69</v>
      </c>
      <c r="AC84" s="262">
        <f>+IF(AB84="si",AC81*7%,0)</f>
        <v>0</v>
      </c>
      <c r="AD84" s="270" t="s">
        <v>69</v>
      </c>
      <c r="AE84" s="262">
        <f>+IF(AD84="si",AE81*7%,0)</f>
        <v>0</v>
      </c>
      <c r="AF84" s="270" t="s">
        <v>69</v>
      </c>
      <c r="AG84" s="262">
        <f>+IF(AF84="si",AG81*7%,0)</f>
        <v>0</v>
      </c>
      <c r="AH84" s="271" t="s">
        <v>69</v>
      </c>
      <c r="AI84" s="262">
        <f>+IF(AH84="si",AI81*7%,0)</f>
        <v>0</v>
      </c>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row>
    <row r="85" spans="1:237" s="87" customFormat="1" ht="20.25" hidden="1" customHeight="1" thickBot="1" x14ac:dyDescent="0.3">
      <c r="A85" s="533"/>
      <c r="B85" s="79" t="s">
        <v>93</v>
      </c>
      <c r="C85" s="80" t="s">
        <v>94</v>
      </c>
      <c r="D85" s="653"/>
      <c r="E85" s="654"/>
      <c r="F85" s="654"/>
      <c r="G85" s="654"/>
      <c r="H85" s="654"/>
      <c r="I85" s="654"/>
      <c r="J85" s="654"/>
      <c r="K85" s="331">
        <f>+IF(C85="si",K81*5%,0)</f>
        <v>0</v>
      </c>
      <c r="L85" s="270" t="s">
        <v>69</v>
      </c>
      <c r="M85" s="262">
        <f>+IF(L85="si",M81*5%,0)</f>
        <v>0</v>
      </c>
      <c r="N85" s="270" t="s">
        <v>69</v>
      </c>
      <c r="O85" s="262">
        <f>+IF(N85="si",O81*5%,0)</f>
        <v>0</v>
      </c>
      <c r="P85" s="270" t="s">
        <v>69</v>
      </c>
      <c r="Q85" s="262">
        <f>+IF(P85="si",Q81*5%,0)</f>
        <v>0</v>
      </c>
      <c r="R85" s="270" t="s">
        <v>69</v>
      </c>
      <c r="S85" s="262">
        <f>+IF(R85="si",S81*5%,0)</f>
        <v>0</v>
      </c>
      <c r="T85" s="270" t="s">
        <v>69</v>
      </c>
      <c r="U85" s="262">
        <f>+IF(T85="si",U81*5%,0)</f>
        <v>0</v>
      </c>
      <c r="V85" s="270" t="s">
        <v>69</v>
      </c>
      <c r="W85" s="262">
        <f>+IF(V85="si",W81*5%,0)</f>
        <v>0</v>
      </c>
      <c r="X85" s="270" t="s">
        <v>69</v>
      </c>
      <c r="Y85" s="262">
        <f>+IF(X85="si",Y81*5%,0)</f>
        <v>0</v>
      </c>
      <c r="Z85" s="270" t="s">
        <v>69</v>
      </c>
      <c r="AA85" s="262">
        <f>+IF(Z85="si",AA81*5%,0)</f>
        <v>0</v>
      </c>
      <c r="AB85" s="270" t="s">
        <v>69</v>
      </c>
      <c r="AC85" s="262">
        <f>+IF(AB85="si",AC81*5%,0)</f>
        <v>0</v>
      </c>
      <c r="AD85" s="270" t="s">
        <v>69</v>
      </c>
      <c r="AE85" s="262">
        <f>+IF(AD85="si",AE81*5%,0)</f>
        <v>0</v>
      </c>
      <c r="AF85" s="270" t="s">
        <v>69</v>
      </c>
      <c r="AG85" s="262">
        <f>+IF(AF85="si",AG81*5%,0)</f>
        <v>0</v>
      </c>
      <c r="AH85" s="271" t="s">
        <v>69</v>
      </c>
      <c r="AI85" s="262">
        <f>+IF(AH85="si",AI81*5%,0)</f>
        <v>0</v>
      </c>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FZ85" s="81"/>
      <c r="GA85" s="81"/>
      <c r="GB85" s="81"/>
      <c r="GC85" s="81"/>
      <c r="GD85" s="81"/>
      <c r="GE85" s="81"/>
      <c r="GF85" s="81"/>
      <c r="GG85" s="81"/>
      <c r="GH85" s="81"/>
      <c r="GI85" s="81"/>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row>
    <row r="86" spans="1:237" s="87" customFormat="1" ht="20.25" hidden="1" customHeight="1" thickBot="1" x14ac:dyDescent="0.3">
      <c r="A86" s="528" t="s">
        <v>99</v>
      </c>
      <c r="B86" s="529"/>
      <c r="C86" s="529"/>
      <c r="D86" s="529"/>
      <c r="E86" s="529"/>
      <c r="F86" s="529"/>
      <c r="G86" s="529"/>
      <c r="H86" s="529"/>
      <c r="I86" s="529"/>
      <c r="J86" s="529"/>
      <c r="K86" s="335">
        <f>SUM(K81:K85)</f>
        <v>0</v>
      </c>
      <c r="L86" s="292"/>
      <c r="M86" s="293">
        <f>SUM(M81:M85)</f>
        <v>0</v>
      </c>
      <c r="N86" s="292"/>
      <c r="O86" s="293">
        <f>SUM(O81:O85)</f>
        <v>0</v>
      </c>
      <c r="P86" s="292"/>
      <c r="Q86" s="293">
        <f>SUM(Q81:Q85)</f>
        <v>0</v>
      </c>
      <c r="R86" s="292"/>
      <c r="S86" s="293">
        <f>SUM(S81:S85)</f>
        <v>0</v>
      </c>
      <c r="T86" s="292"/>
      <c r="U86" s="293">
        <f>SUM(U81:U85)</f>
        <v>0</v>
      </c>
      <c r="V86" s="292"/>
      <c r="W86" s="293">
        <f>SUM(W81:W85)</f>
        <v>0</v>
      </c>
      <c r="X86" s="292"/>
      <c r="Y86" s="293">
        <f>SUM(Y81:Y85)</f>
        <v>0</v>
      </c>
      <c r="Z86" s="292"/>
      <c r="AA86" s="293">
        <f>SUM(AA81:AA85)</f>
        <v>0</v>
      </c>
      <c r="AB86" s="292"/>
      <c r="AC86" s="293">
        <f>SUM(AC81:AC85)</f>
        <v>0</v>
      </c>
      <c r="AD86" s="292"/>
      <c r="AE86" s="293">
        <f>SUM(AE81:AE85)</f>
        <v>0</v>
      </c>
      <c r="AF86" s="292"/>
      <c r="AG86" s="293">
        <f>SUM(AG81:AG85)</f>
        <v>0</v>
      </c>
      <c r="AH86" s="294"/>
      <c r="AI86" s="293">
        <f>SUM(AI81:AI85)</f>
        <v>0</v>
      </c>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row>
    <row r="87" spans="1:237" s="81" customFormat="1" ht="63" hidden="1" customHeight="1" thickBot="1" x14ac:dyDescent="0.3">
      <c r="A87" s="531" t="s">
        <v>76</v>
      </c>
      <c r="B87" s="547" t="s">
        <v>12</v>
      </c>
      <c r="C87" s="547" t="s">
        <v>73</v>
      </c>
      <c r="D87" s="668">
        <v>7</v>
      </c>
      <c r="E87" s="80">
        <v>11</v>
      </c>
      <c r="F87" s="259" t="str">
        <f>VLOOKUP(E87,HONORARIOS!A12:G32,2,0)</f>
        <v>TITULO PROFESIONAL DESDE TRES (3) HASTA SEIS (6) AÑOS DE EXPERIENCIA PROFESIONAL</v>
      </c>
      <c r="G87" s="80">
        <v>0</v>
      </c>
      <c r="H87" s="249">
        <f>VLOOKUP(E87,HONORARIOS!A12:G32,5,0)</f>
        <v>5705719.5</v>
      </c>
      <c r="I87" s="249">
        <f>+H87*G87</f>
        <v>0</v>
      </c>
      <c r="J87" s="80">
        <v>0</v>
      </c>
      <c r="K87" s="331">
        <f>+I87*J87</f>
        <v>0</v>
      </c>
      <c r="L87" s="332"/>
      <c r="M87" s="290"/>
      <c r="N87" s="323"/>
      <c r="O87" s="290"/>
      <c r="P87" s="323"/>
      <c r="Q87" s="290"/>
      <c r="R87" s="323"/>
      <c r="S87" s="290"/>
      <c r="T87" s="323"/>
      <c r="U87" s="290"/>
      <c r="V87" s="323"/>
      <c r="W87" s="290"/>
      <c r="X87" s="323"/>
      <c r="Y87" s="290"/>
      <c r="Z87" s="323"/>
      <c r="AA87" s="290"/>
      <c r="AB87" s="323"/>
      <c r="AC87" s="290"/>
      <c r="AD87" s="323"/>
      <c r="AE87" s="290"/>
      <c r="AF87" s="323"/>
      <c r="AG87" s="290"/>
      <c r="AI87" s="290"/>
    </row>
    <row r="88" spans="1:237" s="81" customFormat="1" ht="63" hidden="1" customHeight="1" thickBot="1" x14ac:dyDescent="0.3">
      <c r="A88" s="532"/>
      <c r="B88" s="667"/>
      <c r="C88" s="667"/>
      <c r="D88" s="669"/>
      <c r="E88" s="80">
        <v>10</v>
      </c>
      <c r="F88" s="259" t="str">
        <f>VLOOKUP(E88,HONORARIOS!A13:G33,2,0)</f>
        <v>TITULO PROFESIONAL DESDE UNO (1) HASTA TRES (3) AÑOS DE EXPERIENCIA PROFESIONAL</v>
      </c>
      <c r="G88" s="271">
        <v>0</v>
      </c>
      <c r="H88" s="249">
        <f>VLOOKUP(E88,HONORARIOS!A13:G33,5,0)</f>
        <v>4827916.5</v>
      </c>
      <c r="I88" s="249">
        <f>+H88*G88</f>
        <v>0</v>
      </c>
      <c r="J88" s="80">
        <v>0</v>
      </c>
      <c r="K88" s="331">
        <f>+I88*J88</f>
        <v>0</v>
      </c>
      <c r="L88" s="332"/>
      <c r="M88" s="290"/>
      <c r="N88" s="323"/>
      <c r="O88" s="290"/>
      <c r="P88" s="323"/>
      <c r="Q88" s="290"/>
      <c r="R88" s="323"/>
      <c r="S88" s="290"/>
      <c r="T88" s="323"/>
      <c r="U88" s="290"/>
      <c r="V88" s="323"/>
      <c r="W88" s="290"/>
      <c r="X88" s="323"/>
      <c r="Y88" s="290"/>
      <c r="Z88" s="323"/>
      <c r="AA88" s="290"/>
      <c r="AB88" s="323"/>
      <c r="AC88" s="290"/>
      <c r="AD88" s="323"/>
      <c r="AE88" s="290"/>
      <c r="AF88" s="323"/>
      <c r="AG88" s="290"/>
      <c r="AI88" s="290"/>
    </row>
    <row r="89" spans="1:237" s="81" customFormat="1" ht="63" hidden="1" customHeight="1" thickBot="1" x14ac:dyDescent="0.3">
      <c r="A89" s="532"/>
      <c r="B89" s="551"/>
      <c r="C89" s="551"/>
      <c r="D89" s="670"/>
      <c r="E89" s="80">
        <v>9</v>
      </c>
      <c r="F89" s="259" t="str">
        <f>VLOOKUP(E89,HONORARIOS!A5:G25,2,0)</f>
        <v>TITULO PROFESIONAL SIN EXPERIENCIA PROFESIONAL</v>
      </c>
      <c r="G89" s="80">
        <v>0</v>
      </c>
      <c r="H89" s="249">
        <f>VLOOKUP(E89,HONORARIOS!A5:G25,5,0)</f>
        <v>3950113.5</v>
      </c>
      <c r="I89" s="249">
        <f>+H89*G89</f>
        <v>0</v>
      </c>
      <c r="J89" s="80">
        <v>0</v>
      </c>
      <c r="K89" s="331">
        <f>+I89*J89</f>
        <v>0</v>
      </c>
      <c r="L89" s="332"/>
      <c r="M89" s="290"/>
      <c r="N89" s="323"/>
      <c r="O89" s="290"/>
      <c r="P89" s="323"/>
      <c r="Q89" s="290"/>
      <c r="R89" s="323"/>
      <c r="S89" s="290"/>
      <c r="T89" s="323"/>
      <c r="U89" s="290"/>
      <c r="V89" s="323"/>
      <c r="W89" s="290"/>
      <c r="X89" s="323"/>
      <c r="Y89" s="290"/>
      <c r="Z89" s="323"/>
      <c r="AA89" s="290"/>
      <c r="AB89" s="323"/>
      <c r="AC89" s="290"/>
      <c r="AD89" s="323"/>
      <c r="AE89" s="290"/>
      <c r="AF89" s="323"/>
      <c r="AG89" s="290"/>
      <c r="AI89" s="290"/>
    </row>
    <row r="90" spans="1:237" s="81" customFormat="1" ht="19.5" hidden="1" customHeight="1" thickBot="1" x14ac:dyDescent="0.3">
      <c r="A90" s="532"/>
      <c r="B90" s="264" t="s">
        <v>70</v>
      </c>
      <c r="C90" s="520"/>
      <c r="D90" s="520"/>
      <c r="E90" s="520"/>
      <c r="F90" s="520"/>
      <c r="G90" s="520"/>
      <c r="H90" s="520"/>
      <c r="I90" s="520"/>
      <c r="J90" s="520"/>
      <c r="K90" s="333">
        <f>SUM(K87:K89)</f>
        <v>0</v>
      </c>
      <c r="L90" s="266" t="s">
        <v>100</v>
      </c>
      <c r="M90" s="230">
        <f>+$K$90*M76</f>
        <v>0</v>
      </c>
      <c r="N90" s="268" t="s">
        <v>100</v>
      </c>
      <c r="O90" s="230">
        <f>+$K$90*O76</f>
        <v>0</v>
      </c>
      <c r="P90" s="268" t="s">
        <v>100</v>
      </c>
      <c r="Q90" s="230">
        <f>+$K$90*Q76</f>
        <v>0</v>
      </c>
      <c r="R90" s="268" t="s">
        <v>100</v>
      </c>
      <c r="S90" s="230">
        <f>+$K$90*S76</f>
        <v>0</v>
      </c>
      <c r="T90" s="268" t="s">
        <v>100</v>
      </c>
      <c r="U90" s="230">
        <f>+$K$90*U76</f>
        <v>0</v>
      </c>
      <c r="V90" s="268" t="s">
        <v>100</v>
      </c>
      <c r="W90" s="230">
        <f>+$K$90*W76</f>
        <v>0</v>
      </c>
      <c r="X90" s="268" t="s">
        <v>100</v>
      </c>
      <c r="Y90" s="230">
        <f>+$K$90*Y76</f>
        <v>0</v>
      </c>
      <c r="Z90" s="268" t="s">
        <v>100</v>
      </c>
      <c r="AA90" s="230">
        <f>+$K$90*AA76</f>
        <v>0</v>
      </c>
      <c r="AB90" s="268" t="s">
        <v>100</v>
      </c>
      <c r="AC90" s="230">
        <f>+$K$90*AC76</f>
        <v>0</v>
      </c>
      <c r="AD90" s="268" t="s">
        <v>100</v>
      </c>
      <c r="AE90" s="230">
        <f>+$K$90*AE76</f>
        <v>0</v>
      </c>
      <c r="AF90" s="268" t="s">
        <v>100</v>
      </c>
      <c r="AG90" s="230">
        <f>+$K$90*AG76</f>
        <v>0</v>
      </c>
      <c r="AH90" s="268" t="s">
        <v>100</v>
      </c>
      <c r="AI90" s="230">
        <f>+$K$90*AI76</f>
        <v>0</v>
      </c>
    </row>
    <row r="91" spans="1:237" s="81" customFormat="1" ht="30.75" hidden="1" thickBot="1" x14ac:dyDescent="0.3">
      <c r="A91" s="532"/>
      <c r="B91" s="79" t="s">
        <v>90</v>
      </c>
      <c r="C91" s="80" t="s">
        <v>105</v>
      </c>
      <c r="D91" s="519"/>
      <c r="E91" s="520"/>
      <c r="F91" s="520"/>
      <c r="G91" s="520"/>
      <c r="H91" s="520"/>
      <c r="I91" s="520"/>
      <c r="J91" s="521"/>
      <c r="K91" s="333">
        <f>+IF(C91="Consultoria (25%)",K90*25%,0)+IF(C91="Obra (30%)",K90*30%,0)+IF(C91="Directo (20%)",K90*20%,0)+IF(C91="No aplica",0,0)+IF(C91="Directo (10%)",K90*10%,0)</f>
        <v>0</v>
      </c>
      <c r="L91" s="270" t="s">
        <v>104</v>
      </c>
      <c r="M91" s="262">
        <f>+IF(L91="Consultoria (25%)",M90*25%,0)+IF(L91="Obra (30%)",M90*30%,0)+IF(L91="Directo (20%)",M90*20%,0)+IF(L91="No aplica",0,0)+IF(L91="Directo (10%)",M90*10%,0)</f>
        <v>0</v>
      </c>
      <c r="N91" s="270" t="s">
        <v>104</v>
      </c>
      <c r="O91" s="262">
        <f>+IF(N91="Consultoria (25%)",O90*25%,0)+IF(N91="Obra (30%)",O90*30%,0)+IF(N91="Directo (20%)",O90*20%,0)+IF(N91="No aplica",0,0)+IF(N91="Directo (10%)",O90*10%,0)</f>
        <v>0</v>
      </c>
      <c r="P91" s="270" t="s">
        <v>104</v>
      </c>
      <c r="Q91" s="262">
        <f>+IF(P91="Consultoria (25%)",Q90*25%,0)+IF(P91="Obra (30%)",Q90*30%,0)+IF(P91="Directo (20%)",Q90*20%,0)+IF(P91="No aplica",0,0)+IF(P91="Directo (10%)",Q90*10%,0)</f>
        <v>0</v>
      </c>
      <c r="R91" s="270" t="s">
        <v>104</v>
      </c>
      <c r="S91" s="262">
        <f>+IF(R91="Consultoria (25%)",S90*25%,0)+IF(R91="Obra (30%)",S90*30%,0)+IF(R91="Directo (20%)",S90*20%,0)+IF(R91="No aplica",0,0)+IF(R91="Directo (10%)",S90*10%,0)</f>
        <v>0</v>
      </c>
      <c r="T91" s="270" t="s">
        <v>104</v>
      </c>
      <c r="U91" s="262">
        <f>+IF(T91="Consultoria (25%)",U90*25%,0)+IF(T91="Obra (30%)",U90*30%,0)+IF(T91="Directo (20%)",U90*20%,0)+IF(T91="No aplica",0,0)+IF(T91="Directo (10%)",U90*10%,0)</f>
        <v>0</v>
      </c>
      <c r="V91" s="270" t="s">
        <v>104</v>
      </c>
      <c r="W91" s="262">
        <f>+IF(V91="Consultoria (25%)",W90*25%,0)+IF(V91="Obra (30%)",W90*30%,0)+IF(V91="Directo (20%)",W90*20%,0)+IF(V91="No aplica",0,0)+IF(V91="Directo (10%)",W90*10%,0)</f>
        <v>0</v>
      </c>
      <c r="X91" s="270" t="s">
        <v>104</v>
      </c>
      <c r="Y91" s="262">
        <f>+IF(X91="Consultoria (25%)",Y90*25%,0)+IF(X91="Obra (30%)",Y90*30%,0)+IF(X91="Directo (20%)",Y90*20%,0)+IF(X91="No aplica",0,0)+IF(X91="Directo (10%)",Y90*10%,0)</f>
        <v>0</v>
      </c>
      <c r="Z91" s="270" t="s">
        <v>104</v>
      </c>
      <c r="AA91" s="262">
        <f>+IF(Z91="Consultoria (25%)",AA90*25%,0)+IF(Z91="Obra (30%)",AA90*30%,0)+IF(Z91="Directo (20%)",AA90*20%,0)+IF(Z91="No aplica",0,0)+IF(Z91="Directo (10%)",AA90*10%,0)</f>
        <v>0</v>
      </c>
      <c r="AB91" s="270" t="s">
        <v>104</v>
      </c>
      <c r="AC91" s="262">
        <f>+IF(AB91="Consultoria (25%)",AC90*25%,0)+IF(AB91="Obra (30%)",AC90*30%,0)+IF(AB91="Directo (20%)",AC90*20%,0)+IF(AB91="No aplica",0,0)+IF(AB91="Directo (10%)",AC90*10%,0)</f>
        <v>0</v>
      </c>
      <c r="AD91" s="270" t="s">
        <v>104</v>
      </c>
      <c r="AE91" s="262">
        <f>+IF(AD91="Consultoria (25%)",AE90*25%,0)+IF(AD91="Obra (30%)",AE90*30%,0)+IF(AD91="Directo (20%)",AE90*20%,0)+IF(AD91="No aplica",0,0)+IF(AD91="Directo (10%)",AE90*10%,0)</f>
        <v>0</v>
      </c>
      <c r="AF91" s="270" t="s">
        <v>104</v>
      </c>
      <c r="AG91" s="262">
        <f>+IF(AF91="Consultoria (25%)",AG90*25%,0)+IF(AF91="Obra (30%)",AG90*30%,0)+IF(AF91="Directo (20%)",AG90*20%,0)+IF(AF91="No aplica",0,0)+IF(AF91="Directo (10%)",AG90*10%,0)</f>
        <v>0</v>
      </c>
      <c r="AH91" s="271" t="s">
        <v>104</v>
      </c>
      <c r="AI91" s="262">
        <f>+IF(AH91="Consultoria (25%)",AI90*25%,0)+IF(AH91="Obra (30%)",AI90*30%,0)+IF(AH91="Directo (20%)",AI90*20%,0)+IF(AH91="No aplica",0,0)+IF(AH91="Directo (10%)",AI90*10%,0)</f>
        <v>0</v>
      </c>
    </row>
    <row r="92" spans="1:237" s="81" customFormat="1" ht="30.75" hidden="1" thickBot="1" x14ac:dyDescent="0.3">
      <c r="A92" s="532"/>
      <c r="B92" s="79" t="s">
        <v>91</v>
      </c>
      <c r="C92" s="80" t="s">
        <v>94</v>
      </c>
      <c r="D92" s="519"/>
      <c r="E92" s="520"/>
      <c r="F92" s="520"/>
      <c r="G92" s="520"/>
      <c r="H92" s="520"/>
      <c r="I92" s="520"/>
      <c r="J92" s="521"/>
      <c r="K92" s="336">
        <f>+IF(C92="si",K90*10%,0)</f>
        <v>0</v>
      </c>
      <c r="L92" s="270" t="s">
        <v>69</v>
      </c>
      <c r="M92" s="262">
        <f>+IF(L92="si",M90*10%,0)</f>
        <v>0</v>
      </c>
      <c r="N92" s="270" t="s">
        <v>69</v>
      </c>
      <c r="O92" s="262">
        <f>+IF(N92="si",O90*10%,0)</f>
        <v>0</v>
      </c>
      <c r="P92" s="270" t="s">
        <v>69</v>
      </c>
      <c r="Q92" s="262">
        <f>+IF(P92="si",Q90*10%,0)</f>
        <v>0</v>
      </c>
      <c r="R92" s="270" t="s">
        <v>69</v>
      </c>
      <c r="S92" s="262">
        <f>+IF(R92="si",S90*10%,0)</f>
        <v>0</v>
      </c>
      <c r="T92" s="270" t="s">
        <v>69</v>
      </c>
      <c r="U92" s="262">
        <f>+IF(T92="si",U90*10%,0)</f>
        <v>0</v>
      </c>
      <c r="V92" s="270" t="s">
        <v>69</v>
      </c>
      <c r="W92" s="262">
        <f>+IF(V92="si",W90*10%,0)</f>
        <v>0</v>
      </c>
      <c r="X92" s="270" t="s">
        <v>69</v>
      </c>
      <c r="Y92" s="262">
        <f>+IF(X92="si",Y90*10%,0)</f>
        <v>0</v>
      </c>
      <c r="Z92" s="270" t="s">
        <v>69</v>
      </c>
      <c r="AA92" s="262">
        <f>+IF(Z92="si",AA90*10%,0)</f>
        <v>0</v>
      </c>
      <c r="AB92" s="270" t="s">
        <v>69</v>
      </c>
      <c r="AC92" s="262">
        <f>+IF(AB92="si",AC90*10%,0)</f>
        <v>0</v>
      </c>
      <c r="AD92" s="270" t="s">
        <v>69</v>
      </c>
      <c r="AE92" s="262">
        <f>+IF(AD92="si",AE90*10%,0)</f>
        <v>0</v>
      </c>
      <c r="AF92" s="270" t="s">
        <v>69</v>
      </c>
      <c r="AG92" s="262">
        <f>+IF(AF92="si",AG90*10%,0)</f>
        <v>0</v>
      </c>
      <c r="AH92" s="271" t="s">
        <v>69</v>
      </c>
      <c r="AI92" s="262">
        <f>+IF(AH92="si",AI90*10%,0)</f>
        <v>0</v>
      </c>
    </row>
    <row r="93" spans="1:237" s="81" customFormat="1" ht="30.75" hidden="1" thickBot="1" x14ac:dyDescent="0.3">
      <c r="A93" s="532"/>
      <c r="B93" s="79" t="s">
        <v>92</v>
      </c>
      <c r="C93" s="80" t="s">
        <v>94</v>
      </c>
      <c r="D93" s="653"/>
      <c r="E93" s="654"/>
      <c r="F93" s="654"/>
      <c r="G93" s="654"/>
      <c r="H93" s="654"/>
      <c r="I93" s="654"/>
      <c r="J93" s="655"/>
      <c r="K93" s="334">
        <f>+IF(C93="si",K90*7%,0)</f>
        <v>0</v>
      </c>
      <c r="L93" s="270" t="s">
        <v>69</v>
      </c>
      <c r="M93" s="262">
        <f>+IF(L93="si",M90*7%,0)</f>
        <v>0</v>
      </c>
      <c r="N93" s="270" t="s">
        <v>69</v>
      </c>
      <c r="O93" s="262">
        <f>+IF(N93="si",O90*7%,0)</f>
        <v>0</v>
      </c>
      <c r="P93" s="270" t="s">
        <v>69</v>
      </c>
      <c r="Q93" s="262">
        <f>+IF(P93="si",Q90*7%,0)</f>
        <v>0</v>
      </c>
      <c r="R93" s="270" t="s">
        <v>69</v>
      </c>
      <c r="S93" s="262">
        <f>+IF(R93="si",S90*7%,0)</f>
        <v>0</v>
      </c>
      <c r="T93" s="270" t="s">
        <v>69</v>
      </c>
      <c r="U93" s="262">
        <f>+IF(T93="si",U90*7%,0)</f>
        <v>0</v>
      </c>
      <c r="V93" s="270" t="s">
        <v>69</v>
      </c>
      <c r="W93" s="262">
        <f>+IF(V93="si",W90*7%,0)</f>
        <v>0</v>
      </c>
      <c r="X93" s="270" t="s">
        <v>69</v>
      </c>
      <c r="Y93" s="262">
        <f>+IF(X93="si",Y90*7%,0)</f>
        <v>0</v>
      </c>
      <c r="Z93" s="270" t="s">
        <v>69</v>
      </c>
      <c r="AA93" s="262">
        <f>+IF(Z93="si",AA90*7%,0)</f>
        <v>0</v>
      </c>
      <c r="AB93" s="270" t="s">
        <v>69</v>
      </c>
      <c r="AC93" s="262">
        <f>+IF(AB93="si",AC90*7%,0)</f>
        <v>0</v>
      </c>
      <c r="AD93" s="270" t="s">
        <v>69</v>
      </c>
      <c r="AE93" s="262">
        <f>+IF(AD93="si",AE90*7%,0)</f>
        <v>0</v>
      </c>
      <c r="AF93" s="270" t="s">
        <v>69</v>
      </c>
      <c r="AG93" s="262">
        <f>+IF(AF93="si",AG90*7%,0)</f>
        <v>0</v>
      </c>
      <c r="AH93" s="271" t="s">
        <v>69</v>
      </c>
      <c r="AI93" s="262">
        <f>+IF(AH93="si",AI90*7%,0)</f>
        <v>0</v>
      </c>
    </row>
    <row r="94" spans="1:237" s="81" customFormat="1" ht="27.75" hidden="1" customHeight="1" thickBot="1" x14ac:dyDescent="0.3">
      <c r="A94" s="533"/>
      <c r="B94" s="79" t="s">
        <v>93</v>
      </c>
      <c r="C94" s="80" t="s">
        <v>94</v>
      </c>
      <c r="D94" s="653"/>
      <c r="E94" s="654"/>
      <c r="F94" s="654"/>
      <c r="G94" s="654"/>
      <c r="H94" s="654"/>
      <c r="I94" s="654"/>
      <c r="J94" s="655"/>
      <c r="K94" s="331">
        <f>+IF(C94="si",K90*5%,0)</f>
        <v>0</v>
      </c>
      <c r="L94" s="270" t="s">
        <v>69</v>
      </c>
      <c r="M94" s="262">
        <f>+IF(L94="si",M90*5%,0)</f>
        <v>0</v>
      </c>
      <c r="N94" s="270" t="s">
        <v>69</v>
      </c>
      <c r="O94" s="262">
        <f>+IF(N94="si",O90*5%,0)</f>
        <v>0</v>
      </c>
      <c r="P94" s="270" t="s">
        <v>69</v>
      </c>
      <c r="Q94" s="262">
        <f>+IF(P94="si",Q90*5%,0)</f>
        <v>0</v>
      </c>
      <c r="R94" s="270" t="s">
        <v>69</v>
      </c>
      <c r="S94" s="262">
        <f>+IF(R94="si",S90*5%,0)</f>
        <v>0</v>
      </c>
      <c r="T94" s="270" t="s">
        <v>69</v>
      </c>
      <c r="U94" s="262">
        <f>+IF(T94="si",U90*5%,0)</f>
        <v>0</v>
      </c>
      <c r="V94" s="270" t="s">
        <v>69</v>
      </c>
      <c r="W94" s="262">
        <f>+IF(V94="si",W90*5%,0)</f>
        <v>0</v>
      </c>
      <c r="X94" s="270" t="s">
        <v>69</v>
      </c>
      <c r="Y94" s="262">
        <f>+IF(X94="si",Y90*5%,0)</f>
        <v>0</v>
      </c>
      <c r="Z94" s="270" t="s">
        <v>69</v>
      </c>
      <c r="AA94" s="262">
        <f>+IF(Z94="si",AA90*5%,0)</f>
        <v>0</v>
      </c>
      <c r="AB94" s="270" t="s">
        <v>69</v>
      </c>
      <c r="AC94" s="262">
        <f>+IF(AB94="si",AC90*5%,0)</f>
        <v>0</v>
      </c>
      <c r="AD94" s="270" t="s">
        <v>69</v>
      </c>
      <c r="AE94" s="262">
        <f>+IF(AD94="si",AE90*5%,0)</f>
        <v>0</v>
      </c>
      <c r="AF94" s="270" t="s">
        <v>69</v>
      </c>
      <c r="AG94" s="262">
        <f>+IF(AF94="si",AG90*5%,0)</f>
        <v>0</v>
      </c>
      <c r="AH94" s="271" t="s">
        <v>69</v>
      </c>
      <c r="AI94" s="262">
        <f>+IF(AH94="si",AI90*5%,0)</f>
        <v>0</v>
      </c>
    </row>
    <row r="95" spans="1:237" s="87" customFormat="1" ht="17.25" hidden="1" customHeight="1" thickBot="1" x14ac:dyDescent="0.3">
      <c r="A95" s="672" t="s">
        <v>99</v>
      </c>
      <c r="B95" s="673"/>
      <c r="C95" s="673"/>
      <c r="D95" s="673"/>
      <c r="E95" s="673"/>
      <c r="F95" s="673"/>
      <c r="G95" s="673"/>
      <c r="H95" s="673"/>
      <c r="I95" s="673"/>
      <c r="J95" s="673"/>
      <c r="K95" s="335">
        <f>SUM(K90:K94)</f>
        <v>0</v>
      </c>
      <c r="L95" s="292"/>
      <c r="M95" s="293">
        <f>SUM(M90:M94)</f>
        <v>0</v>
      </c>
      <c r="N95" s="292"/>
      <c r="O95" s="293">
        <f>SUM(O90:O94)</f>
        <v>0</v>
      </c>
      <c r="P95" s="292"/>
      <c r="Q95" s="293">
        <f>SUM(Q90:Q94)</f>
        <v>0</v>
      </c>
      <c r="R95" s="292"/>
      <c r="S95" s="293">
        <f>SUM(S90:S94)</f>
        <v>0</v>
      </c>
      <c r="T95" s="292"/>
      <c r="U95" s="293">
        <f>SUM(U90:U94)</f>
        <v>0</v>
      </c>
      <c r="V95" s="292"/>
      <c r="W95" s="293">
        <f>SUM(W90:W94)</f>
        <v>0</v>
      </c>
      <c r="X95" s="292"/>
      <c r="Y95" s="293">
        <f>SUM(Y90:Y94)</f>
        <v>0</v>
      </c>
      <c r="Z95" s="292"/>
      <c r="AA95" s="293">
        <f>SUM(AA90:AA94)</f>
        <v>0</v>
      </c>
      <c r="AB95" s="292"/>
      <c r="AC95" s="293">
        <f>SUM(AC90:AC94)</f>
        <v>0</v>
      </c>
      <c r="AD95" s="292"/>
      <c r="AE95" s="293">
        <f>SUM(AE90:AE94)</f>
        <v>0</v>
      </c>
      <c r="AF95" s="292"/>
      <c r="AG95" s="293">
        <f>SUM(AG90:AG94)</f>
        <v>0</v>
      </c>
      <c r="AH95" s="294"/>
      <c r="AI95" s="293">
        <f>SUM(AI90:AI94)</f>
        <v>0</v>
      </c>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row>
    <row r="96" spans="1:237" s="87" customFormat="1" ht="115.5" hidden="1" customHeight="1" thickBot="1" x14ac:dyDescent="0.3">
      <c r="A96" s="337" t="s">
        <v>11</v>
      </c>
      <c r="B96" s="338"/>
      <c r="C96" s="338"/>
      <c r="D96" s="338"/>
      <c r="E96" s="339"/>
      <c r="F96" s="340"/>
      <c r="G96" s="341"/>
      <c r="H96" s="664" t="s">
        <v>83</v>
      </c>
      <c r="I96" s="665"/>
      <c r="J96" s="665"/>
      <c r="K96" s="666"/>
      <c r="L96" s="342"/>
      <c r="M96" s="290"/>
      <c r="N96" s="323"/>
      <c r="O96" s="290"/>
      <c r="P96" s="323"/>
      <c r="Q96" s="290"/>
      <c r="R96" s="323"/>
      <c r="S96" s="290"/>
      <c r="T96" s="323"/>
      <c r="U96" s="290"/>
      <c r="V96" s="323"/>
      <c r="W96" s="290"/>
      <c r="X96" s="323"/>
      <c r="Y96" s="290"/>
      <c r="Z96" s="323"/>
      <c r="AA96" s="290"/>
      <c r="AB96" s="323"/>
      <c r="AC96" s="290"/>
      <c r="AD96" s="323"/>
      <c r="AE96" s="290"/>
      <c r="AF96" s="323"/>
      <c r="AG96" s="290"/>
      <c r="AH96" s="81"/>
      <c r="AI96" s="290"/>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row>
    <row r="97" spans="1:237" s="87" customFormat="1" ht="18.75" hidden="1" customHeight="1" thickBot="1" x14ac:dyDescent="0.3">
      <c r="A97" s="552" t="s">
        <v>5</v>
      </c>
      <c r="B97" s="553"/>
      <c r="C97" s="553"/>
      <c r="D97" s="553"/>
      <c r="E97" s="553"/>
      <c r="F97" s="553"/>
      <c r="G97" s="553"/>
      <c r="H97" s="553"/>
      <c r="I97" s="553"/>
      <c r="J97" s="553"/>
      <c r="K97" s="343">
        <f>+K86+K95</f>
        <v>0</v>
      </c>
      <c r="L97" s="274"/>
      <c r="M97" s="344">
        <f>+M86+M95</f>
        <v>0</v>
      </c>
      <c r="N97" s="345"/>
      <c r="O97" s="346">
        <f t="shared" ref="O97:AI97" si="2">+O86+O95</f>
        <v>0</v>
      </c>
      <c r="P97" s="345"/>
      <c r="Q97" s="346">
        <f t="shared" si="2"/>
        <v>0</v>
      </c>
      <c r="R97" s="345"/>
      <c r="S97" s="346">
        <f t="shared" si="2"/>
        <v>0</v>
      </c>
      <c r="T97" s="345"/>
      <c r="U97" s="346">
        <f t="shared" si="2"/>
        <v>0</v>
      </c>
      <c r="V97" s="345"/>
      <c r="W97" s="346">
        <f t="shared" si="2"/>
        <v>0</v>
      </c>
      <c r="X97" s="345"/>
      <c r="Y97" s="346">
        <f t="shared" si="2"/>
        <v>0</v>
      </c>
      <c r="Z97" s="345"/>
      <c r="AA97" s="346">
        <f t="shared" si="2"/>
        <v>0</v>
      </c>
      <c r="AB97" s="345"/>
      <c r="AC97" s="346">
        <f t="shared" si="2"/>
        <v>0</v>
      </c>
      <c r="AD97" s="345"/>
      <c r="AE97" s="346">
        <f t="shared" si="2"/>
        <v>0</v>
      </c>
      <c r="AF97" s="345"/>
      <c r="AG97" s="346">
        <f t="shared" si="2"/>
        <v>0</v>
      </c>
      <c r="AH97" s="347"/>
      <c r="AI97" s="346">
        <f t="shared" si="2"/>
        <v>0</v>
      </c>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81"/>
      <c r="GF97" s="81"/>
      <c r="GG97" s="81"/>
      <c r="GH97" s="81"/>
      <c r="GI97" s="81"/>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c r="HT97" s="81"/>
      <c r="HU97" s="81"/>
      <c r="HV97" s="81"/>
      <c r="HW97" s="81"/>
      <c r="HX97" s="81"/>
      <c r="HY97" s="81"/>
      <c r="HZ97" s="81"/>
      <c r="IA97" s="81"/>
      <c r="IB97" s="81"/>
      <c r="IC97" s="81"/>
    </row>
    <row r="98" spans="1:237" s="81" customFormat="1" ht="15.75" hidden="1" thickBot="1" x14ac:dyDescent="0.3">
      <c r="A98" s="549" t="s">
        <v>71</v>
      </c>
      <c r="B98" s="549"/>
      <c r="C98" s="549"/>
      <c r="D98" s="549"/>
      <c r="E98" s="549"/>
      <c r="F98" s="549"/>
      <c r="G98" s="549"/>
      <c r="H98" s="549"/>
      <c r="I98" s="549"/>
      <c r="J98" s="549"/>
      <c r="K98" s="278">
        <f>+K53+K73+K97</f>
        <v>122194494090.78799</v>
      </c>
      <c r="L98" s="278"/>
      <c r="M98" s="278">
        <f>+M53+M73+M97</f>
        <v>3734456070.1999998</v>
      </c>
      <c r="N98" s="278"/>
      <c r="O98" s="278">
        <f t="shared" ref="O98:AI98" si="3">+O53+O73+O97</f>
        <v>0</v>
      </c>
      <c r="P98" s="278"/>
      <c r="Q98" s="278">
        <f t="shared" si="3"/>
        <v>114987217932.61409</v>
      </c>
      <c r="R98" s="278"/>
      <c r="S98" s="278">
        <f t="shared" si="3"/>
        <v>110097834704.05923</v>
      </c>
      <c r="T98" s="278"/>
      <c r="U98" s="278">
        <f t="shared" si="3"/>
        <v>113576695792.21962</v>
      </c>
      <c r="V98" s="278"/>
      <c r="W98" s="278">
        <f t="shared" si="3"/>
        <v>117131956553.96913</v>
      </c>
      <c r="X98" s="278"/>
      <c r="Y98" s="278">
        <f t="shared" si="3"/>
        <v>120744057090.92976</v>
      </c>
      <c r="Z98" s="278"/>
      <c r="AA98" s="278">
        <f t="shared" si="3"/>
        <v>124409078676.95399</v>
      </c>
      <c r="AB98" s="278"/>
      <c r="AC98" s="278">
        <f t="shared" si="3"/>
        <v>113932214521.0047</v>
      </c>
      <c r="AD98" s="278"/>
      <c r="AE98" s="278">
        <f t="shared" si="3"/>
        <v>117440153368.65514</v>
      </c>
      <c r="AF98" s="278"/>
      <c r="AG98" s="278">
        <f t="shared" si="3"/>
        <v>120988187763.00699</v>
      </c>
      <c r="AH98" s="278"/>
      <c r="AI98" s="278">
        <f t="shared" si="3"/>
        <v>124678645281.74249</v>
      </c>
    </row>
    <row r="99" spans="1:237" s="81" customFormat="1" ht="15.75" hidden="1" thickBot="1" x14ac:dyDescent="0.3">
      <c r="B99" s="318"/>
      <c r="F99" s="319"/>
      <c r="K99" s="280"/>
      <c r="L99" s="280"/>
    </row>
    <row r="100" spans="1:237" s="81" customFormat="1" ht="15.75" hidden="1" thickBot="1" x14ac:dyDescent="0.3">
      <c r="B100" s="348"/>
      <c r="F100" s="319"/>
      <c r="K100" s="280"/>
      <c r="L100" s="280"/>
      <c r="M100" s="349"/>
      <c r="N100" s="349"/>
    </row>
    <row r="101" spans="1:237" s="81" customFormat="1" ht="15.75" hidden="1" thickBot="1" x14ac:dyDescent="0.3">
      <c r="B101" s="348"/>
      <c r="F101" s="319"/>
      <c r="K101" s="280"/>
      <c r="L101" s="280"/>
    </row>
    <row r="102" spans="1:237" s="81" customFormat="1" ht="15.75" hidden="1" thickBot="1" x14ac:dyDescent="0.3">
      <c r="B102" s="348"/>
      <c r="F102" s="319"/>
      <c r="K102" s="280"/>
      <c r="L102" s="280"/>
    </row>
    <row r="103" spans="1:237" s="81" customFormat="1" ht="15.75" hidden="1" thickBot="1" x14ac:dyDescent="0.3">
      <c r="B103" s="348"/>
      <c r="F103" s="319"/>
      <c r="K103" s="280"/>
      <c r="L103" s="280"/>
    </row>
    <row r="104" spans="1:237" s="81" customFormat="1" ht="15.75" hidden="1" thickBot="1" x14ac:dyDescent="0.3">
      <c r="B104" s="348"/>
      <c r="F104" s="319"/>
      <c r="K104" s="280"/>
      <c r="L104" s="280"/>
    </row>
    <row r="105" spans="1:237" s="81" customFormat="1" ht="15.75" hidden="1" thickBot="1" x14ac:dyDescent="0.3">
      <c r="B105" s="348"/>
      <c r="F105" s="319"/>
      <c r="K105" s="280"/>
      <c r="L105" s="280"/>
    </row>
    <row r="106" spans="1:237" s="81" customFormat="1" ht="15.75" hidden="1" thickBot="1" x14ac:dyDescent="0.3">
      <c r="B106" s="348"/>
      <c r="F106" s="319"/>
      <c r="K106" s="280"/>
      <c r="L106" s="280"/>
    </row>
    <row r="107" spans="1:237" s="81" customFormat="1" ht="15.75" hidden="1" thickBot="1" x14ac:dyDescent="0.3">
      <c r="B107" s="348"/>
      <c r="F107" s="319"/>
      <c r="K107" s="280"/>
      <c r="L107" s="280"/>
    </row>
    <row r="108" spans="1:237" s="81" customFormat="1" ht="15.75" hidden="1" thickBot="1" x14ac:dyDescent="0.3">
      <c r="B108" s="348"/>
      <c r="F108" s="319"/>
      <c r="K108" s="280"/>
      <c r="L108" s="280"/>
    </row>
    <row r="109" spans="1:237" s="81" customFormat="1" ht="15.75" hidden="1" thickBot="1" x14ac:dyDescent="0.3">
      <c r="B109" s="348"/>
      <c r="F109" s="319"/>
      <c r="K109" s="280"/>
      <c r="L109" s="280"/>
    </row>
    <row r="110" spans="1:237" s="81" customFormat="1" ht="15.75" hidden="1" thickBot="1" x14ac:dyDescent="0.3">
      <c r="B110" s="348"/>
      <c r="F110" s="319"/>
      <c r="K110" s="280"/>
      <c r="L110" s="280"/>
    </row>
    <row r="111" spans="1:237" s="81" customFormat="1" ht="15.75" hidden="1" thickBot="1" x14ac:dyDescent="0.3">
      <c r="B111" s="348"/>
      <c r="F111" s="319"/>
      <c r="K111" s="280"/>
      <c r="L111" s="280"/>
    </row>
    <row r="112" spans="1:237" s="81" customFormat="1" ht="15.75" hidden="1" thickBot="1" x14ac:dyDescent="0.3">
      <c r="B112" s="348"/>
      <c r="F112" s="319"/>
      <c r="K112" s="280"/>
      <c r="L112" s="280"/>
    </row>
    <row r="113" spans="2:12" s="81" customFormat="1" ht="15.75" hidden="1" thickBot="1" x14ac:dyDescent="0.3">
      <c r="B113" s="348"/>
      <c r="F113" s="319"/>
      <c r="K113" s="280"/>
      <c r="L113" s="280"/>
    </row>
    <row r="114" spans="2:12" s="81" customFormat="1" ht="15.75" hidden="1" thickBot="1" x14ac:dyDescent="0.3">
      <c r="B114" s="348"/>
      <c r="F114" s="319"/>
      <c r="K114" s="280"/>
      <c r="L114" s="280"/>
    </row>
    <row r="115" spans="2:12" s="81" customFormat="1" ht="15.75" hidden="1" thickBot="1" x14ac:dyDescent="0.3">
      <c r="B115" s="348"/>
      <c r="F115" s="319"/>
      <c r="K115" s="280"/>
      <c r="L115" s="280"/>
    </row>
    <row r="116" spans="2:12" s="81" customFormat="1" ht="15.75" hidden="1" thickBot="1" x14ac:dyDescent="0.3">
      <c r="B116" s="348"/>
      <c r="F116" s="319"/>
      <c r="K116" s="280"/>
      <c r="L116" s="280"/>
    </row>
    <row r="117" spans="2:12" s="81" customFormat="1" ht="15.75" hidden="1" thickBot="1" x14ac:dyDescent="0.3">
      <c r="B117" s="348"/>
      <c r="F117" s="319"/>
      <c r="K117" s="280"/>
      <c r="L117" s="280"/>
    </row>
    <row r="118" spans="2:12" s="81" customFormat="1" ht="15.75" hidden="1" thickBot="1" x14ac:dyDescent="0.3">
      <c r="B118" s="348"/>
      <c r="F118" s="319"/>
      <c r="K118" s="280"/>
      <c r="L118" s="280"/>
    </row>
    <row r="119" spans="2:12" s="81" customFormat="1" ht="15.75" hidden="1" thickBot="1" x14ac:dyDescent="0.3">
      <c r="B119" s="348"/>
      <c r="F119" s="319"/>
      <c r="K119" s="280"/>
      <c r="L119" s="280"/>
    </row>
    <row r="120" spans="2:12" s="81" customFormat="1" ht="15.75" hidden="1" thickBot="1" x14ac:dyDescent="0.3">
      <c r="B120" s="348"/>
      <c r="F120" s="319"/>
      <c r="K120" s="280"/>
      <c r="L120" s="280"/>
    </row>
    <row r="121" spans="2:12" s="81" customFormat="1" ht="15.75" hidden="1" thickBot="1" x14ac:dyDescent="0.3">
      <c r="B121" s="348"/>
      <c r="F121" s="319"/>
      <c r="K121" s="280"/>
      <c r="L121" s="280"/>
    </row>
    <row r="122" spans="2:12" s="81" customFormat="1" ht="15.75" hidden="1" thickBot="1" x14ac:dyDescent="0.3">
      <c r="B122" s="348"/>
      <c r="F122" s="319"/>
      <c r="K122" s="280"/>
      <c r="L122" s="280"/>
    </row>
    <row r="123" spans="2:12" s="81" customFormat="1" ht="15.75" hidden="1" thickBot="1" x14ac:dyDescent="0.3">
      <c r="B123" s="348"/>
      <c r="F123" s="319"/>
      <c r="K123" s="280"/>
      <c r="L123" s="280"/>
    </row>
    <row r="124" spans="2:12" s="81" customFormat="1" ht="15.75" hidden="1" thickBot="1" x14ac:dyDescent="0.3">
      <c r="B124" s="348"/>
      <c r="F124" s="319"/>
      <c r="K124" s="280"/>
      <c r="L124" s="280"/>
    </row>
    <row r="125" spans="2:12" s="81" customFormat="1" ht="15.75" hidden="1" thickBot="1" x14ac:dyDescent="0.3">
      <c r="B125" s="348"/>
      <c r="F125" s="319"/>
      <c r="K125" s="280"/>
      <c r="L125" s="280"/>
    </row>
    <row r="126" spans="2:12" s="81" customFormat="1" ht="15.75" hidden="1" thickBot="1" x14ac:dyDescent="0.3">
      <c r="B126" s="348"/>
      <c r="F126" s="319"/>
      <c r="K126" s="280"/>
      <c r="L126" s="280"/>
    </row>
    <row r="127" spans="2:12" s="81" customFormat="1" ht="15.75" hidden="1" thickBot="1" x14ac:dyDescent="0.3">
      <c r="B127" s="348"/>
      <c r="F127" s="319"/>
      <c r="K127" s="280"/>
      <c r="L127" s="280"/>
    </row>
    <row r="128" spans="2:12" s="81" customFormat="1" ht="15.75" hidden="1" thickBot="1" x14ac:dyDescent="0.3">
      <c r="B128" s="348"/>
      <c r="F128" s="319"/>
      <c r="K128" s="280"/>
      <c r="L128" s="280"/>
    </row>
    <row r="129" spans="2:12" s="81" customFormat="1" ht="15.75" hidden="1" thickBot="1" x14ac:dyDescent="0.3">
      <c r="B129" s="348"/>
      <c r="F129" s="319"/>
      <c r="K129" s="280"/>
      <c r="L129" s="280"/>
    </row>
    <row r="130" spans="2:12" s="81" customFormat="1" ht="15.75" hidden="1" thickBot="1" x14ac:dyDescent="0.3">
      <c r="B130" s="348"/>
      <c r="F130" s="319"/>
      <c r="K130" s="280"/>
      <c r="L130" s="280"/>
    </row>
    <row r="131" spans="2:12" s="81" customFormat="1" ht="15.75" hidden="1" thickBot="1" x14ac:dyDescent="0.3">
      <c r="B131" s="348"/>
      <c r="F131" s="319"/>
      <c r="K131" s="280"/>
      <c r="L131" s="280"/>
    </row>
    <row r="132" spans="2:12" s="81" customFormat="1" ht="15.75" hidden="1" thickBot="1" x14ac:dyDescent="0.3">
      <c r="B132" s="348"/>
      <c r="F132" s="319"/>
      <c r="K132" s="280"/>
      <c r="L132" s="280"/>
    </row>
    <row r="133" spans="2:12" s="81" customFormat="1" ht="15.75" hidden="1" thickBot="1" x14ac:dyDescent="0.3">
      <c r="B133" s="348"/>
      <c r="F133" s="319"/>
      <c r="K133" s="280"/>
      <c r="L133" s="280"/>
    </row>
    <row r="134" spans="2:12" s="81" customFormat="1" ht="15.75" hidden="1" thickBot="1" x14ac:dyDescent="0.3">
      <c r="B134" s="348"/>
      <c r="F134" s="319"/>
      <c r="K134" s="280"/>
      <c r="L134" s="280"/>
    </row>
    <row r="135" spans="2:12" s="81" customFormat="1" ht="15.75" hidden="1" thickBot="1" x14ac:dyDescent="0.3">
      <c r="B135" s="348"/>
      <c r="F135" s="319"/>
      <c r="K135" s="280"/>
      <c r="L135" s="280"/>
    </row>
    <row r="136" spans="2:12" s="81" customFormat="1" ht="15.75" hidden="1" thickBot="1" x14ac:dyDescent="0.3">
      <c r="B136" s="348"/>
      <c r="F136" s="319"/>
      <c r="K136" s="280"/>
      <c r="L136" s="280"/>
    </row>
    <row r="137" spans="2:12" s="81" customFormat="1" ht="15.75" hidden="1" thickBot="1" x14ac:dyDescent="0.3">
      <c r="B137" s="348"/>
      <c r="F137" s="319"/>
      <c r="K137" s="280"/>
      <c r="L137" s="280"/>
    </row>
    <row r="138" spans="2:12" s="81" customFormat="1" ht="15.75" hidden="1" thickBot="1" x14ac:dyDescent="0.3">
      <c r="B138" s="348"/>
      <c r="F138" s="319"/>
      <c r="K138" s="280"/>
      <c r="L138" s="280"/>
    </row>
    <row r="139" spans="2:12" s="81" customFormat="1" ht="15.75" hidden="1" thickBot="1" x14ac:dyDescent="0.3">
      <c r="B139" s="348"/>
      <c r="F139" s="319"/>
      <c r="K139" s="280"/>
      <c r="L139" s="280"/>
    </row>
    <row r="140" spans="2:12" s="81" customFormat="1" ht="15.75" hidden="1" thickBot="1" x14ac:dyDescent="0.3">
      <c r="B140" s="348"/>
      <c r="F140" s="319"/>
      <c r="K140" s="280"/>
      <c r="L140" s="280"/>
    </row>
    <row r="141" spans="2:12" s="81" customFormat="1" ht="15.75" hidden="1" thickBot="1" x14ac:dyDescent="0.3">
      <c r="B141" s="348"/>
      <c r="F141" s="319"/>
      <c r="K141" s="280"/>
      <c r="L141" s="280"/>
    </row>
    <row r="142" spans="2:12" s="81" customFormat="1" ht="15.75" hidden="1" thickBot="1" x14ac:dyDescent="0.3">
      <c r="B142" s="348"/>
      <c r="F142" s="319"/>
      <c r="K142" s="280"/>
      <c r="L142" s="280"/>
    </row>
    <row r="143" spans="2:12" s="81" customFormat="1" ht="15.75" hidden="1" thickBot="1" x14ac:dyDescent="0.3">
      <c r="B143" s="348"/>
      <c r="F143" s="319"/>
      <c r="K143" s="280"/>
      <c r="L143" s="280"/>
    </row>
    <row r="144" spans="2:12" s="81" customFormat="1" ht="15.75" hidden="1" thickBot="1" x14ac:dyDescent="0.3">
      <c r="B144" s="348"/>
      <c r="F144" s="319"/>
      <c r="K144" s="280"/>
      <c r="L144" s="280"/>
    </row>
    <row r="145" spans="2:12" s="81" customFormat="1" ht="15.75" hidden="1" thickBot="1" x14ac:dyDescent="0.3">
      <c r="B145" s="348"/>
      <c r="F145" s="319"/>
      <c r="K145" s="280"/>
      <c r="L145" s="280"/>
    </row>
    <row r="146" spans="2:12" s="81" customFormat="1" ht="15.75" hidden="1" thickBot="1" x14ac:dyDescent="0.3">
      <c r="B146" s="348"/>
      <c r="F146" s="319"/>
      <c r="K146" s="280"/>
      <c r="L146" s="280"/>
    </row>
    <row r="147" spans="2:12" s="81" customFormat="1" ht="15.75" hidden="1" thickBot="1" x14ac:dyDescent="0.3">
      <c r="B147" s="348"/>
      <c r="F147" s="319"/>
      <c r="K147" s="280"/>
      <c r="L147" s="280"/>
    </row>
    <row r="148" spans="2:12" s="81" customFormat="1" ht="15.75" hidden="1" thickBot="1" x14ac:dyDescent="0.3">
      <c r="B148" s="348"/>
      <c r="F148" s="319"/>
      <c r="K148" s="280"/>
      <c r="L148" s="280"/>
    </row>
    <row r="149" spans="2:12" s="81" customFormat="1" ht="15.75" hidden="1" thickBot="1" x14ac:dyDescent="0.3">
      <c r="B149" s="348"/>
      <c r="F149" s="319"/>
      <c r="K149" s="280"/>
      <c r="L149" s="280"/>
    </row>
    <row r="150" spans="2:12" s="81" customFormat="1" ht="15.75" hidden="1" thickBot="1" x14ac:dyDescent="0.3">
      <c r="B150" s="348"/>
      <c r="F150" s="319"/>
      <c r="K150" s="280"/>
      <c r="L150" s="280"/>
    </row>
    <row r="151" spans="2:12" s="81" customFormat="1" ht="15.75" hidden="1" thickBot="1" x14ac:dyDescent="0.3">
      <c r="B151" s="348"/>
      <c r="F151" s="319"/>
      <c r="K151" s="280"/>
      <c r="L151" s="280"/>
    </row>
    <row r="152" spans="2:12" s="81" customFormat="1" ht="15.75" hidden="1" thickBot="1" x14ac:dyDescent="0.3">
      <c r="B152" s="348"/>
      <c r="F152" s="319"/>
      <c r="K152" s="280"/>
      <c r="L152" s="280"/>
    </row>
    <row r="153" spans="2:12" s="81" customFormat="1" ht="15.75" hidden="1" thickBot="1" x14ac:dyDescent="0.3">
      <c r="B153" s="348"/>
      <c r="F153" s="319"/>
      <c r="K153" s="280"/>
      <c r="L153" s="280"/>
    </row>
    <row r="154" spans="2:12" s="81" customFormat="1" ht="15.75" hidden="1" thickBot="1" x14ac:dyDescent="0.3">
      <c r="B154" s="348"/>
      <c r="F154" s="319"/>
      <c r="K154" s="280"/>
      <c r="L154" s="280"/>
    </row>
    <row r="155" spans="2:12" s="81" customFormat="1" ht="15.75" hidden="1" thickBot="1" x14ac:dyDescent="0.3">
      <c r="B155" s="348"/>
      <c r="F155" s="319"/>
      <c r="K155" s="280"/>
      <c r="L155" s="280"/>
    </row>
    <row r="156" spans="2:12" s="81" customFormat="1" ht="15.75" hidden="1" thickBot="1" x14ac:dyDescent="0.3">
      <c r="B156" s="348"/>
      <c r="F156" s="319"/>
      <c r="K156" s="280"/>
      <c r="L156" s="280"/>
    </row>
    <row r="157" spans="2:12" s="81" customFormat="1" ht="15.75" hidden="1" thickBot="1" x14ac:dyDescent="0.3">
      <c r="B157" s="348"/>
      <c r="F157" s="319"/>
      <c r="K157" s="280"/>
      <c r="L157" s="280"/>
    </row>
    <row r="158" spans="2:12" s="81" customFormat="1" ht="15.75" hidden="1" thickBot="1" x14ac:dyDescent="0.3">
      <c r="B158" s="348"/>
      <c r="F158" s="319"/>
      <c r="K158" s="280"/>
      <c r="L158" s="280"/>
    </row>
    <row r="159" spans="2:12" s="81" customFormat="1" ht="15.75" hidden="1" thickBot="1" x14ac:dyDescent="0.3">
      <c r="B159" s="348"/>
      <c r="F159" s="319"/>
      <c r="K159" s="280"/>
      <c r="L159" s="280"/>
    </row>
    <row r="160" spans="2:12" s="81" customFormat="1" ht="15.75" hidden="1" thickBot="1" x14ac:dyDescent="0.3">
      <c r="B160" s="348"/>
      <c r="F160" s="319"/>
      <c r="K160" s="280"/>
      <c r="L160" s="280"/>
    </row>
    <row r="161" spans="2:12" s="81" customFormat="1" ht="15.75" hidden="1" thickBot="1" x14ac:dyDescent="0.3">
      <c r="B161" s="348"/>
      <c r="F161" s="319"/>
      <c r="K161" s="280"/>
      <c r="L161" s="280"/>
    </row>
    <row r="162" spans="2:12" s="81" customFormat="1" ht="15.75" hidden="1" thickBot="1" x14ac:dyDescent="0.3">
      <c r="B162" s="348"/>
      <c r="F162" s="319"/>
      <c r="K162" s="280"/>
      <c r="L162" s="280"/>
    </row>
    <row r="163" spans="2:12" s="81" customFormat="1" ht="15.75" hidden="1" thickBot="1" x14ac:dyDescent="0.3">
      <c r="B163" s="348"/>
      <c r="F163" s="319"/>
      <c r="K163" s="280"/>
      <c r="L163" s="280"/>
    </row>
    <row r="164" spans="2:12" s="81" customFormat="1" ht="15.75" hidden="1" thickBot="1" x14ac:dyDescent="0.3">
      <c r="B164" s="348"/>
      <c r="F164" s="319"/>
      <c r="K164" s="280"/>
      <c r="L164" s="280"/>
    </row>
    <row r="165" spans="2:12" s="81" customFormat="1" ht="15.75" hidden="1" thickBot="1" x14ac:dyDescent="0.3">
      <c r="B165" s="348"/>
      <c r="F165" s="319"/>
      <c r="K165" s="280"/>
      <c r="L165" s="280"/>
    </row>
    <row r="166" spans="2:12" s="81" customFormat="1" ht="15.75" hidden="1" thickBot="1" x14ac:dyDescent="0.3">
      <c r="B166" s="348"/>
      <c r="F166" s="319"/>
      <c r="K166" s="280"/>
      <c r="L166" s="280"/>
    </row>
    <row r="167" spans="2:12" s="81" customFormat="1" ht="15.75" hidden="1" thickBot="1" x14ac:dyDescent="0.3">
      <c r="B167" s="348"/>
      <c r="F167" s="319"/>
      <c r="K167" s="280"/>
      <c r="L167" s="280"/>
    </row>
    <row r="168" spans="2:12" s="81" customFormat="1" ht="15.75" hidden="1" thickBot="1" x14ac:dyDescent="0.3">
      <c r="B168" s="348"/>
      <c r="F168" s="319"/>
      <c r="K168" s="280"/>
      <c r="L168" s="280"/>
    </row>
    <row r="169" spans="2:12" s="81" customFormat="1" ht="15.75" hidden="1" thickBot="1" x14ac:dyDescent="0.3">
      <c r="B169" s="348"/>
      <c r="F169" s="319"/>
      <c r="K169" s="280"/>
      <c r="L169" s="280"/>
    </row>
    <row r="170" spans="2:12" s="81" customFormat="1" ht="15.75" hidden="1" thickBot="1" x14ac:dyDescent="0.3">
      <c r="B170" s="348"/>
      <c r="F170" s="319"/>
      <c r="K170" s="280"/>
      <c r="L170" s="280"/>
    </row>
    <row r="171" spans="2:12" s="81" customFormat="1" ht="15.75" hidden="1" thickBot="1" x14ac:dyDescent="0.3">
      <c r="B171" s="348"/>
      <c r="F171" s="319"/>
      <c r="K171" s="280"/>
      <c r="L171" s="280"/>
    </row>
    <row r="172" spans="2:12" s="81" customFormat="1" ht="15.75" hidden="1" thickBot="1" x14ac:dyDescent="0.3">
      <c r="B172" s="348"/>
      <c r="F172" s="319"/>
      <c r="K172" s="280"/>
      <c r="L172" s="280"/>
    </row>
    <row r="173" spans="2:12" s="81" customFormat="1" ht="15.75" hidden="1" thickBot="1" x14ac:dyDescent="0.3">
      <c r="B173" s="348"/>
      <c r="F173" s="319"/>
      <c r="K173" s="280"/>
      <c r="L173" s="280"/>
    </row>
    <row r="174" spans="2:12" s="81" customFormat="1" ht="15.75" hidden="1" thickBot="1" x14ac:dyDescent="0.3">
      <c r="B174" s="348"/>
      <c r="F174" s="319"/>
      <c r="K174" s="280"/>
      <c r="L174" s="280"/>
    </row>
    <row r="175" spans="2:12" s="81" customFormat="1" ht="15.75" hidden="1" thickBot="1" x14ac:dyDescent="0.3">
      <c r="B175" s="348"/>
      <c r="F175" s="319"/>
      <c r="K175" s="280"/>
      <c r="L175" s="280"/>
    </row>
    <row r="176" spans="2:12" s="81" customFormat="1" ht="15.75" hidden="1" thickBot="1" x14ac:dyDescent="0.3">
      <c r="B176" s="348"/>
      <c r="F176" s="319"/>
      <c r="K176" s="280"/>
      <c r="L176" s="280"/>
    </row>
    <row r="177" spans="2:12" s="81" customFormat="1" ht="15.75" hidden="1" thickBot="1" x14ac:dyDescent="0.3">
      <c r="B177" s="348"/>
      <c r="F177" s="319"/>
      <c r="K177" s="280"/>
      <c r="L177" s="280"/>
    </row>
    <row r="178" spans="2:12" s="81" customFormat="1" ht="15.75" hidden="1" thickBot="1" x14ac:dyDescent="0.3">
      <c r="B178" s="348"/>
      <c r="F178" s="319"/>
      <c r="K178" s="280"/>
      <c r="L178" s="280"/>
    </row>
    <row r="179" spans="2:12" s="81" customFormat="1" ht="15.75" hidden="1" thickBot="1" x14ac:dyDescent="0.3">
      <c r="B179" s="348"/>
      <c r="F179" s="319"/>
      <c r="K179" s="280"/>
      <c r="L179" s="280"/>
    </row>
    <row r="180" spans="2:12" s="81" customFormat="1" ht="15.75" hidden="1" thickBot="1" x14ac:dyDescent="0.3">
      <c r="B180" s="348"/>
      <c r="F180" s="319"/>
      <c r="K180" s="280"/>
      <c r="L180" s="280"/>
    </row>
    <row r="181" spans="2:12" s="81" customFormat="1" ht="15.75" hidden="1" thickBot="1" x14ac:dyDescent="0.3">
      <c r="B181" s="348"/>
      <c r="F181" s="319"/>
      <c r="K181" s="280"/>
      <c r="L181" s="280"/>
    </row>
    <row r="182" spans="2:12" s="81" customFormat="1" ht="15.75" hidden="1" thickBot="1" x14ac:dyDescent="0.3">
      <c r="B182" s="348"/>
      <c r="F182" s="319"/>
      <c r="K182" s="280"/>
      <c r="L182" s="280"/>
    </row>
    <row r="183" spans="2:12" s="81" customFormat="1" ht="15.75" hidden="1" thickBot="1" x14ac:dyDescent="0.3">
      <c r="B183" s="348"/>
      <c r="F183" s="319"/>
      <c r="K183" s="280"/>
      <c r="L183" s="280"/>
    </row>
    <row r="184" spans="2:12" s="81" customFormat="1" ht="15.75" hidden="1" thickBot="1" x14ac:dyDescent="0.3">
      <c r="B184" s="348"/>
      <c r="F184" s="319"/>
      <c r="K184" s="280"/>
      <c r="L184" s="280"/>
    </row>
    <row r="185" spans="2:12" s="81" customFormat="1" ht="15.75" hidden="1" thickBot="1" x14ac:dyDescent="0.3">
      <c r="B185" s="348"/>
      <c r="F185" s="319"/>
      <c r="K185" s="280"/>
      <c r="L185" s="280"/>
    </row>
    <row r="186" spans="2:12" s="81" customFormat="1" ht="15.75" hidden="1" thickBot="1" x14ac:dyDescent="0.3">
      <c r="B186" s="348"/>
      <c r="F186" s="319"/>
      <c r="K186" s="280"/>
      <c r="L186" s="280"/>
    </row>
    <row r="187" spans="2:12" s="81" customFormat="1" ht="15.75" hidden="1" thickBot="1" x14ac:dyDescent="0.3">
      <c r="B187" s="348"/>
      <c r="F187" s="319"/>
      <c r="K187" s="280"/>
      <c r="L187" s="280"/>
    </row>
    <row r="188" spans="2:12" s="81" customFormat="1" ht="15.75" hidden="1" thickBot="1" x14ac:dyDescent="0.3">
      <c r="B188" s="348"/>
      <c r="F188" s="319"/>
      <c r="K188" s="280"/>
      <c r="L188" s="280"/>
    </row>
    <row r="189" spans="2:12" s="81" customFormat="1" ht="15.75" hidden="1" thickBot="1" x14ac:dyDescent="0.3">
      <c r="B189" s="348"/>
      <c r="F189" s="319"/>
      <c r="K189" s="280"/>
      <c r="L189" s="280"/>
    </row>
    <row r="190" spans="2:12" s="81" customFormat="1" ht="15.75" hidden="1" thickBot="1" x14ac:dyDescent="0.3">
      <c r="B190" s="348"/>
      <c r="F190" s="319"/>
      <c r="K190" s="280"/>
      <c r="L190" s="280"/>
    </row>
    <row r="191" spans="2:12" s="81" customFormat="1" ht="15.75" hidden="1" thickBot="1" x14ac:dyDescent="0.3">
      <c r="B191" s="348"/>
      <c r="F191" s="319"/>
      <c r="K191" s="280"/>
      <c r="L191" s="280"/>
    </row>
    <row r="192" spans="2:12" s="81" customFormat="1" ht="15.75" hidden="1" thickBot="1" x14ac:dyDescent="0.3">
      <c r="B192" s="348"/>
      <c r="F192" s="319"/>
      <c r="K192" s="280"/>
      <c r="L192" s="280"/>
    </row>
    <row r="193" spans="2:12" s="81" customFormat="1" ht="15.75" hidden="1" thickBot="1" x14ac:dyDescent="0.3">
      <c r="B193" s="348"/>
      <c r="F193" s="319"/>
      <c r="K193" s="280"/>
      <c r="L193" s="280"/>
    </row>
    <row r="194" spans="2:12" s="81" customFormat="1" ht="15.75" hidden="1" thickBot="1" x14ac:dyDescent="0.3">
      <c r="B194" s="348"/>
      <c r="F194" s="319"/>
      <c r="K194" s="280"/>
      <c r="L194" s="280"/>
    </row>
    <row r="195" spans="2:12" s="81" customFormat="1" ht="15.75" hidden="1" thickBot="1" x14ac:dyDescent="0.3">
      <c r="B195" s="348"/>
      <c r="F195" s="319"/>
      <c r="K195" s="280"/>
      <c r="L195" s="280"/>
    </row>
    <row r="196" spans="2:12" s="81" customFormat="1" ht="15.75" hidden="1" thickBot="1" x14ac:dyDescent="0.3">
      <c r="B196" s="348"/>
      <c r="F196" s="319"/>
      <c r="K196" s="280"/>
      <c r="L196" s="280"/>
    </row>
    <row r="197" spans="2:12" s="81" customFormat="1" ht="15.75" hidden="1" thickBot="1" x14ac:dyDescent="0.3">
      <c r="B197" s="348"/>
      <c r="F197" s="319"/>
      <c r="K197" s="280"/>
      <c r="L197" s="280"/>
    </row>
    <row r="198" spans="2:12" s="81" customFormat="1" ht="15.75" hidden="1" thickBot="1" x14ac:dyDescent="0.3">
      <c r="B198" s="348"/>
      <c r="F198" s="319"/>
      <c r="K198" s="280"/>
      <c r="L198" s="280"/>
    </row>
    <row r="199" spans="2:12" s="81" customFormat="1" ht="15.75" hidden="1" thickBot="1" x14ac:dyDescent="0.3">
      <c r="B199" s="348"/>
      <c r="F199" s="319"/>
      <c r="K199" s="280"/>
      <c r="L199" s="280"/>
    </row>
    <row r="200" spans="2:12" s="81" customFormat="1" ht="15.75" hidden="1" thickBot="1" x14ac:dyDescent="0.3">
      <c r="B200" s="348"/>
      <c r="F200" s="319"/>
      <c r="K200" s="280"/>
      <c r="L200" s="280"/>
    </row>
    <row r="201" spans="2:12" s="81" customFormat="1" ht="15.75" hidden="1" thickBot="1" x14ac:dyDescent="0.3">
      <c r="B201" s="348"/>
      <c r="F201" s="319"/>
      <c r="K201" s="280"/>
      <c r="L201" s="280"/>
    </row>
    <row r="202" spans="2:12" s="81" customFormat="1" ht="15.75" hidden="1" thickBot="1" x14ac:dyDescent="0.3">
      <c r="B202" s="348"/>
      <c r="F202" s="319"/>
      <c r="K202" s="280"/>
      <c r="L202" s="280"/>
    </row>
    <row r="203" spans="2:12" s="81" customFormat="1" ht="15.75" hidden="1" thickBot="1" x14ac:dyDescent="0.3">
      <c r="B203" s="348"/>
      <c r="F203" s="319"/>
      <c r="K203" s="280"/>
      <c r="L203" s="280"/>
    </row>
    <row r="204" spans="2:12" s="81" customFormat="1" ht="15.75" hidden="1" thickBot="1" x14ac:dyDescent="0.3">
      <c r="B204" s="348"/>
      <c r="F204" s="319"/>
      <c r="K204" s="280"/>
      <c r="L204" s="280"/>
    </row>
    <row r="205" spans="2:12" s="81" customFormat="1" ht="15.75" hidden="1" thickBot="1" x14ac:dyDescent="0.3">
      <c r="B205" s="348"/>
      <c r="F205" s="319"/>
      <c r="K205" s="280"/>
      <c r="L205" s="280"/>
    </row>
    <row r="206" spans="2:12" s="81" customFormat="1" ht="15.75" hidden="1" thickBot="1" x14ac:dyDescent="0.3">
      <c r="B206" s="348"/>
      <c r="F206" s="319"/>
      <c r="K206" s="280"/>
      <c r="L206" s="280"/>
    </row>
    <row r="207" spans="2:12" s="81" customFormat="1" ht="15.75" hidden="1" thickBot="1" x14ac:dyDescent="0.3">
      <c r="B207" s="348"/>
      <c r="F207" s="319"/>
      <c r="K207" s="280"/>
      <c r="L207" s="280"/>
    </row>
    <row r="208" spans="2:12" s="81" customFormat="1" ht="15.75" hidden="1" thickBot="1" x14ac:dyDescent="0.3">
      <c r="B208" s="348"/>
      <c r="F208" s="319"/>
      <c r="K208" s="280"/>
      <c r="L208" s="280"/>
    </row>
    <row r="209" spans="1:393" s="81" customFormat="1" ht="15.75" hidden="1" thickBot="1" x14ac:dyDescent="0.3">
      <c r="B209" s="348"/>
      <c r="F209" s="319"/>
      <c r="K209" s="280"/>
      <c r="L209" s="280"/>
    </row>
    <row r="210" spans="1:393" s="81" customFormat="1" ht="15.75" hidden="1" thickBot="1" x14ac:dyDescent="0.3">
      <c r="B210" s="348"/>
      <c r="F210" s="319"/>
      <c r="K210" s="280"/>
      <c r="L210" s="280"/>
    </row>
    <row r="211" spans="1:393" s="81" customFormat="1" ht="15.75" hidden="1" thickBot="1" x14ac:dyDescent="0.3">
      <c r="B211" s="348"/>
      <c r="F211" s="319"/>
      <c r="K211" s="280"/>
      <c r="L211" s="280"/>
    </row>
    <row r="212" spans="1:393" s="81" customFormat="1" ht="15.75" hidden="1" thickBot="1" x14ac:dyDescent="0.3">
      <c r="B212" s="348"/>
      <c r="F212" s="319"/>
      <c r="K212" s="280"/>
      <c r="L212" s="280"/>
    </row>
    <row r="213" spans="1:393" s="81" customFormat="1" ht="15.75" hidden="1" thickBot="1" x14ac:dyDescent="0.3">
      <c r="B213" s="348"/>
      <c r="F213" s="319"/>
      <c r="K213" s="280"/>
      <c r="L213" s="280"/>
    </row>
    <row r="214" spans="1:393" s="8" customFormat="1" ht="15.75" thickBot="1" x14ac:dyDescent="0.3">
      <c r="A214" s="535" t="s">
        <v>5</v>
      </c>
      <c r="B214" s="535"/>
      <c r="C214" s="535"/>
      <c r="D214" s="535"/>
      <c r="E214" s="535"/>
      <c r="F214" s="535"/>
      <c r="G214" s="535"/>
      <c r="H214" s="535"/>
      <c r="I214" s="535"/>
      <c r="J214" s="535"/>
      <c r="K214" s="395">
        <f>+K52+K39+K30+K21+K12</f>
        <v>122290481848.838</v>
      </c>
      <c r="L214" s="395"/>
      <c r="M214" s="395">
        <f t="shared" ref="M214:AI214" si="4">+M52+M39+M30+M21+M12</f>
        <v>3833600220.1213851</v>
      </c>
      <c r="N214" s="395"/>
      <c r="O214" s="395">
        <f t="shared" si="4"/>
        <v>102393110.09119692</v>
      </c>
      <c r="P214" s="395"/>
      <c r="Q214" s="395">
        <f t="shared" si="4"/>
        <v>114987217932.61409</v>
      </c>
      <c r="R214" s="395"/>
      <c r="S214" s="395">
        <f t="shared" si="4"/>
        <v>110097834704.05923</v>
      </c>
      <c r="T214" s="395"/>
      <c r="U214" s="395">
        <f t="shared" si="4"/>
        <v>113576695792.21962</v>
      </c>
      <c r="V214" s="395"/>
      <c r="W214" s="395">
        <f t="shared" si="4"/>
        <v>117131956553.96913</v>
      </c>
      <c r="X214" s="395"/>
      <c r="Y214" s="395">
        <f t="shared" si="4"/>
        <v>120744057090.92976</v>
      </c>
      <c r="Z214" s="395"/>
      <c r="AA214" s="395">
        <f t="shared" si="4"/>
        <v>124409078676.95399</v>
      </c>
      <c r="AB214" s="395"/>
      <c r="AC214" s="395">
        <f t="shared" si="4"/>
        <v>113932214521.0047</v>
      </c>
      <c r="AD214" s="395"/>
      <c r="AE214" s="395">
        <f t="shared" si="4"/>
        <v>117440153368.65514</v>
      </c>
      <c r="AF214" s="395"/>
      <c r="AG214" s="395">
        <f t="shared" si="4"/>
        <v>120988187763.00699</v>
      </c>
      <c r="AH214" s="395"/>
      <c r="AI214" s="395">
        <f t="shared" si="4"/>
        <v>124678645281.74249</v>
      </c>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c r="IT214" s="46"/>
      <c r="IU214" s="46"/>
      <c r="IV214" s="46"/>
      <c r="IW214" s="46"/>
      <c r="IX214" s="46"/>
      <c r="IY214" s="46"/>
      <c r="IZ214" s="46"/>
      <c r="JA214" s="46"/>
      <c r="JB214" s="46"/>
      <c r="JC214" s="46"/>
      <c r="JD214" s="46"/>
      <c r="JE214" s="46"/>
      <c r="JF214" s="46"/>
      <c r="JG214" s="46"/>
      <c r="JH214" s="46"/>
      <c r="JI214" s="46"/>
      <c r="JJ214" s="46"/>
      <c r="JK214" s="46"/>
      <c r="JL214" s="46"/>
      <c r="JM214" s="46"/>
      <c r="JN214" s="46"/>
      <c r="JO214" s="46"/>
      <c r="JP214" s="46"/>
      <c r="JQ214" s="46"/>
      <c r="JR214" s="46"/>
      <c r="JS214" s="46"/>
      <c r="JT214" s="46"/>
      <c r="JU214" s="46"/>
      <c r="JV214" s="46"/>
      <c r="JW214" s="46"/>
      <c r="JX214" s="46"/>
      <c r="JY214" s="46"/>
      <c r="JZ214" s="46"/>
      <c r="KA214" s="46"/>
      <c r="KB214" s="46"/>
      <c r="KC214" s="46"/>
      <c r="KD214" s="46"/>
      <c r="KE214" s="46"/>
      <c r="KF214" s="46"/>
      <c r="KG214" s="46"/>
      <c r="KH214" s="46"/>
      <c r="KI214" s="46"/>
      <c r="KJ214" s="46"/>
      <c r="KK214" s="46"/>
      <c r="KL214" s="46"/>
      <c r="KM214" s="46"/>
      <c r="KN214" s="46"/>
      <c r="KO214" s="46"/>
      <c r="KP214" s="46"/>
      <c r="KQ214" s="46"/>
      <c r="KR214" s="46"/>
      <c r="KS214" s="46"/>
      <c r="KT214" s="46"/>
      <c r="KU214" s="46"/>
      <c r="KV214" s="46"/>
      <c r="KW214" s="46"/>
      <c r="KX214" s="46"/>
      <c r="KY214" s="46"/>
      <c r="KZ214" s="46"/>
      <c r="LA214" s="46"/>
      <c r="LB214" s="46"/>
      <c r="LC214" s="46"/>
      <c r="LD214" s="46"/>
      <c r="LE214" s="46"/>
      <c r="LF214" s="46"/>
      <c r="LG214" s="46"/>
      <c r="LH214" s="46"/>
      <c r="LI214" s="46"/>
      <c r="LJ214" s="46"/>
      <c r="LK214" s="46"/>
      <c r="LL214" s="46"/>
      <c r="LM214" s="46"/>
      <c r="LN214" s="46"/>
      <c r="LO214" s="46"/>
      <c r="LP214" s="46"/>
      <c r="LQ214" s="46"/>
      <c r="LR214" s="46"/>
      <c r="LS214" s="46"/>
      <c r="LT214" s="46"/>
      <c r="LU214" s="46"/>
      <c r="LV214" s="46"/>
      <c r="LW214" s="46"/>
      <c r="LX214" s="46"/>
      <c r="LY214" s="46"/>
      <c r="LZ214" s="46"/>
      <c r="MA214" s="46"/>
      <c r="MB214" s="46"/>
      <c r="MC214" s="46"/>
      <c r="MD214" s="46"/>
      <c r="ME214" s="46"/>
      <c r="MF214" s="46"/>
      <c r="MG214" s="46"/>
      <c r="MH214" s="46"/>
      <c r="MI214" s="46"/>
      <c r="MJ214" s="46"/>
      <c r="MK214" s="46"/>
      <c r="ML214" s="46"/>
      <c r="MM214" s="46"/>
      <c r="MN214" s="46"/>
      <c r="MO214" s="46"/>
      <c r="MP214" s="46"/>
      <c r="MQ214" s="46"/>
      <c r="MR214" s="46"/>
      <c r="MS214" s="46"/>
      <c r="MT214" s="46"/>
      <c r="MU214" s="46"/>
      <c r="MV214" s="46"/>
      <c r="MW214" s="46"/>
      <c r="MX214" s="46"/>
      <c r="MY214" s="46"/>
      <c r="MZ214" s="46"/>
      <c r="NA214" s="46"/>
      <c r="NB214" s="46"/>
      <c r="NC214" s="46"/>
      <c r="ND214" s="46"/>
      <c r="NE214" s="46"/>
      <c r="NF214" s="46"/>
      <c r="NG214" s="46"/>
      <c r="NH214" s="46"/>
      <c r="NI214" s="46"/>
      <c r="NJ214" s="46"/>
      <c r="NK214" s="46"/>
      <c r="NL214" s="46"/>
      <c r="NM214" s="46"/>
      <c r="NN214" s="46"/>
      <c r="NO214" s="46"/>
      <c r="NP214" s="46"/>
      <c r="NQ214" s="46"/>
      <c r="NR214" s="46"/>
      <c r="NS214" s="46"/>
      <c r="NT214" s="46"/>
      <c r="NU214" s="46"/>
      <c r="NV214" s="46"/>
      <c r="NW214" s="46"/>
      <c r="NX214" s="46"/>
      <c r="NY214" s="46"/>
      <c r="NZ214" s="46"/>
      <c r="OA214" s="46"/>
      <c r="OB214" s="46"/>
      <c r="OC214" s="46"/>
    </row>
    <row r="215" spans="1:393" s="37" customFormat="1" ht="15.75" thickBot="1" x14ac:dyDescent="0.3">
      <c r="A215" s="534" t="s">
        <v>71</v>
      </c>
      <c r="B215" s="534"/>
      <c r="C215" s="534"/>
      <c r="D215" s="534"/>
      <c r="E215" s="534"/>
      <c r="F215" s="534"/>
      <c r="G215" s="534"/>
      <c r="H215" s="534"/>
      <c r="I215" s="534"/>
      <c r="J215" s="534"/>
      <c r="K215" s="394">
        <f>+K169+K214</f>
        <v>122290481848.838</v>
      </c>
      <c r="L215" s="394"/>
      <c r="M215" s="394">
        <f t="shared" ref="M215:AI215" si="5">+M169+M214</f>
        <v>3833600220.1213851</v>
      </c>
      <c r="N215" s="394"/>
      <c r="O215" s="394">
        <f t="shared" si="5"/>
        <v>102393110.09119692</v>
      </c>
      <c r="P215" s="394"/>
      <c r="Q215" s="394">
        <f t="shared" si="5"/>
        <v>114987217932.61409</v>
      </c>
      <c r="R215" s="394"/>
      <c r="S215" s="394">
        <f t="shared" si="5"/>
        <v>110097834704.05923</v>
      </c>
      <c r="T215" s="394"/>
      <c r="U215" s="394">
        <f t="shared" si="5"/>
        <v>113576695792.21962</v>
      </c>
      <c r="V215" s="394"/>
      <c r="W215" s="394">
        <f t="shared" si="5"/>
        <v>117131956553.96913</v>
      </c>
      <c r="X215" s="394"/>
      <c r="Y215" s="394">
        <f t="shared" si="5"/>
        <v>120744057090.92976</v>
      </c>
      <c r="Z215" s="394"/>
      <c r="AA215" s="394">
        <f t="shared" si="5"/>
        <v>124409078676.95399</v>
      </c>
      <c r="AB215" s="394"/>
      <c r="AC215" s="394">
        <f t="shared" si="5"/>
        <v>113932214521.0047</v>
      </c>
      <c r="AD215" s="394"/>
      <c r="AE215" s="394">
        <f t="shared" si="5"/>
        <v>117440153368.65514</v>
      </c>
      <c r="AF215" s="394"/>
      <c r="AG215" s="394">
        <f t="shared" si="5"/>
        <v>120988187763.00699</v>
      </c>
      <c r="AH215" s="394"/>
      <c r="AI215" s="394">
        <f t="shared" si="5"/>
        <v>124678645281.74249</v>
      </c>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c r="IN215" s="48"/>
      <c r="IO215" s="48"/>
      <c r="IP215" s="48"/>
      <c r="IQ215" s="48"/>
      <c r="IR215" s="48"/>
      <c r="IS215" s="48"/>
      <c r="IT215" s="48"/>
      <c r="IU215" s="48"/>
      <c r="IV215" s="48"/>
      <c r="IW215" s="48"/>
      <c r="IX215" s="48"/>
      <c r="IY215" s="48"/>
      <c r="IZ215" s="48"/>
      <c r="JA215" s="48"/>
      <c r="JB215" s="48"/>
      <c r="JC215" s="48"/>
      <c r="JD215" s="48"/>
      <c r="JE215" s="48"/>
      <c r="JF215" s="48"/>
      <c r="JG215" s="48"/>
      <c r="JH215" s="48"/>
      <c r="JI215" s="48"/>
      <c r="JJ215" s="48"/>
      <c r="JK215" s="48"/>
      <c r="JL215" s="48"/>
      <c r="JM215" s="48"/>
      <c r="JN215" s="48"/>
      <c r="JO215" s="48"/>
      <c r="JP215" s="48"/>
      <c r="JQ215" s="48"/>
      <c r="JR215" s="48"/>
      <c r="JS215" s="48"/>
      <c r="JT215" s="48"/>
      <c r="JU215" s="48"/>
      <c r="JV215" s="48"/>
      <c r="JW215" s="48"/>
      <c r="JX215" s="48"/>
      <c r="JY215" s="48"/>
      <c r="JZ215" s="48"/>
      <c r="KA215" s="48"/>
      <c r="KB215" s="48"/>
      <c r="KC215" s="48"/>
      <c r="KD215" s="48"/>
      <c r="KE215" s="48"/>
      <c r="KF215" s="48"/>
      <c r="KG215" s="48"/>
      <c r="KH215" s="48"/>
      <c r="KI215" s="48"/>
      <c r="KJ215" s="48"/>
      <c r="KK215" s="48"/>
      <c r="KL215" s="48"/>
      <c r="KM215" s="48"/>
      <c r="KN215" s="48"/>
      <c r="KO215" s="48"/>
      <c r="KP215" s="48"/>
      <c r="KQ215" s="48"/>
      <c r="KR215" s="48"/>
      <c r="KS215" s="48"/>
      <c r="KT215" s="48"/>
      <c r="KU215" s="48"/>
      <c r="KV215" s="48"/>
      <c r="KW215" s="48"/>
      <c r="KX215" s="48"/>
      <c r="KY215" s="48"/>
      <c r="KZ215" s="48"/>
      <c r="LA215" s="48"/>
      <c r="LB215" s="48"/>
      <c r="LC215" s="48"/>
      <c r="LD215" s="48"/>
      <c r="LE215" s="48"/>
      <c r="LF215" s="48"/>
      <c r="LG215" s="48"/>
      <c r="LH215" s="48"/>
      <c r="LI215" s="48"/>
      <c r="LJ215" s="48"/>
      <c r="LK215" s="48"/>
      <c r="LL215" s="48"/>
      <c r="LM215" s="48"/>
      <c r="LN215" s="48"/>
      <c r="LO215" s="48"/>
      <c r="LP215" s="48"/>
      <c r="LQ215" s="48"/>
      <c r="LR215" s="48"/>
      <c r="LS215" s="48"/>
      <c r="LT215" s="48"/>
      <c r="LU215" s="48"/>
      <c r="LV215" s="48"/>
      <c r="LW215" s="48"/>
      <c r="LX215" s="48"/>
      <c r="LY215" s="48"/>
      <c r="LZ215" s="48"/>
      <c r="MA215" s="48"/>
      <c r="MB215" s="48"/>
      <c r="MC215" s="48"/>
      <c r="MD215" s="48"/>
      <c r="ME215" s="48"/>
      <c r="MF215" s="48"/>
      <c r="MG215" s="48"/>
      <c r="MH215" s="48"/>
      <c r="MI215" s="48"/>
      <c r="MJ215" s="48"/>
      <c r="MK215" s="48"/>
      <c r="ML215" s="48"/>
      <c r="MM215" s="48"/>
      <c r="MN215" s="48"/>
      <c r="MO215" s="48"/>
      <c r="MP215" s="48"/>
      <c r="MQ215" s="48"/>
      <c r="MR215" s="48"/>
      <c r="MS215" s="48"/>
      <c r="MT215" s="48"/>
      <c r="MU215" s="48"/>
      <c r="MV215" s="48"/>
      <c r="MW215" s="48"/>
      <c r="MX215" s="48"/>
      <c r="MY215" s="48"/>
      <c r="MZ215" s="48"/>
      <c r="NA215" s="48"/>
      <c r="NB215" s="48"/>
      <c r="NC215" s="48"/>
      <c r="ND215" s="48"/>
      <c r="NE215" s="48"/>
      <c r="NF215" s="48"/>
      <c r="NG215" s="48"/>
      <c r="NH215" s="48"/>
      <c r="NI215" s="48"/>
      <c r="NJ215" s="48"/>
      <c r="NK215" s="48"/>
      <c r="NL215" s="48"/>
      <c r="NM215" s="48"/>
      <c r="NN215" s="48"/>
      <c r="NO215" s="48"/>
      <c r="NP215" s="48"/>
      <c r="NQ215" s="48"/>
      <c r="NR215" s="48"/>
      <c r="NS215" s="48"/>
      <c r="NT215" s="48"/>
      <c r="NU215" s="48"/>
      <c r="NV215" s="48"/>
      <c r="NW215" s="48"/>
      <c r="NX215" s="48"/>
      <c r="NY215" s="48"/>
      <c r="NZ215" s="48"/>
      <c r="OA215" s="48"/>
      <c r="OB215" s="48"/>
      <c r="OC215" s="48"/>
    </row>
    <row r="216" spans="1:393" s="46" customFormat="1" x14ac:dyDescent="0.25">
      <c r="B216" s="55"/>
      <c r="F216" s="45"/>
      <c r="K216" s="54"/>
      <c r="L216" s="54"/>
    </row>
    <row r="217" spans="1:393" s="46" customFormat="1" x14ac:dyDescent="0.25">
      <c r="B217" s="55"/>
      <c r="F217" s="45"/>
      <c r="K217" s="54"/>
      <c r="L217" s="54"/>
    </row>
    <row r="218" spans="1:393" s="46" customFormat="1" x14ac:dyDescent="0.25">
      <c r="B218" s="55"/>
      <c r="F218" s="45"/>
      <c r="K218" s="54"/>
      <c r="L218" s="54"/>
    </row>
    <row r="219" spans="1:393" s="46" customFormat="1" x14ac:dyDescent="0.25">
      <c r="B219" s="55"/>
      <c r="F219" s="45"/>
      <c r="K219" s="54"/>
      <c r="L219" s="54"/>
    </row>
    <row r="220" spans="1:393" s="46" customFormat="1" x14ac:dyDescent="0.25">
      <c r="B220" s="55"/>
      <c r="F220" s="45"/>
      <c r="K220" s="54"/>
      <c r="L220" s="54"/>
    </row>
    <row r="221" spans="1:393" s="46" customFormat="1" x14ac:dyDescent="0.25">
      <c r="B221" s="55"/>
      <c r="F221" s="45"/>
      <c r="K221" s="54"/>
      <c r="L221" s="54"/>
    </row>
    <row r="222" spans="1:393" s="46" customFormat="1" x14ac:dyDescent="0.25">
      <c r="B222" s="55"/>
      <c r="F222" s="45"/>
      <c r="K222" s="54"/>
      <c r="L222" s="54"/>
    </row>
    <row r="223" spans="1:393" s="46" customFormat="1" x14ac:dyDescent="0.25">
      <c r="B223" s="55"/>
      <c r="F223" s="45"/>
      <c r="K223" s="54"/>
      <c r="L223" s="54"/>
    </row>
    <row r="224" spans="1:393" s="46" customFormat="1" x14ac:dyDescent="0.25">
      <c r="B224" s="55"/>
      <c r="F224" s="45"/>
      <c r="K224" s="54"/>
      <c r="L224" s="54"/>
    </row>
    <row r="225" spans="2:12" s="46" customFormat="1" x14ac:dyDescent="0.25">
      <c r="B225" s="55"/>
      <c r="F225" s="45"/>
      <c r="K225" s="54"/>
      <c r="L225" s="54"/>
    </row>
    <row r="226" spans="2:12" s="46" customFormat="1" x14ac:dyDescent="0.25">
      <c r="B226" s="55"/>
      <c r="F226" s="45"/>
      <c r="K226" s="54"/>
      <c r="L226" s="54"/>
    </row>
    <row r="227" spans="2:12" s="46" customFormat="1" x14ac:dyDescent="0.25">
      <c r="B227" s="55"/>
      <c r="F227" s="45"/>
      <c r="K227" s="54"/>
      <c r="L227" s="54"/>
    </row>
    <row r="228" spans="2:12" s="46" customFormat="1" x14ac:dyDescent="0.25">
      <c r="B228" s="55"/>
      <c r="F228" s="45"/>
      <c r="K228" s="54"/>
      <c r="L228" s="54"/>
    </row>
    <row r="229" spans="2:12" s="46" customFormat="1" x14ac:dyDescent="0.25">
      <c r="B229" s="55"/>
      <c r="F229" s="45"/>
      <c r="K229" s="54"/>
      <c r="L229" s="54"/>
    </row>
    <row r="230" spans="2:12" s="46" customFormat="1" x14ac:dyDescent="0.25">
      <c r="B230" s="55"/>
      <c r="F230" s="45"/>
      <c r="K230" s="54"/>
      <c r="L230" s="54"/>
    </row>
    <row r="231" spans="2:12" s="46" customFormat="1" x14ac:dyDescent="0.25">
      <c r="B231" s="55"/>
      <c r="F231" s="45"/>
      <c r="K231" s="54"/>
      <c r="L231" s="54"/>
    </row>
    <row r="232" spans="2:12" s="46" customFormat="1" x14ac:dyDescent="0.25">
      <c r="B232" s="55"/>
      <c r="F232" s="45"/>
      <c r="K232" s="54"/>
      <c r="L232" s="54"/>
    </row>
    <row r="233" spans="2:12" s="46" customFormat="1" x14ac:dyDescent="0.25">
      <c r="B233" s="55"/>
      <c r="F233" s="45"/>
      <c r="K233" s="54"/>
      <c r="L233" s="54"/>
    </row>
    <row r="234" spans="2:12" s="46" customFormat="1" x14ac:dyDescent="0.25">
      <c r="B234" s="55"/>
      <c r="F234" s="45"/>
      <c r="K234" s="54"/>
      <c r="L234" s="54"/>
    </row>
    <row r="235" spans="2:12" s="46" customFormat="1" x14ac:dyDescent="0.25">
      <c r="B235" s="55"/>
      <c r="F235" s="45"/>
      <c r="K235" s="54"/>
      <c r="L235" s="54"/>
    </row>
    <row r="236" spans="2:12" s="46" customFormat="1" x14ac:dyDescent="0.25">
      <c r="B236" s="55"/>
      <c r="F236" s="45"/>
      <c r="K236" s="54"/>
      <c r="L236" s="54"/>
    </row>
    <row r="237" spans="2:12" s="46" customFormat="1" x14ac:dyDescent="0.25">
      <c r="B237" s="55"/>
      <c r="F237" s="45"/>
      <c r="K237" s="54"/>
      <c r="L237" s="54"/>
    </row>
    <row r="238" spans="2:12" s="46" customFormat="1" x14ac:dyDescent="0.25">
      <c r="B238" s="55"/>
      <c r="F238" s="45"/>
      <c r="K238" s="54"/>
      <c r="L238" s="54"/>
    </row>
    <row r="239" spans="2:12" s="46" customFormat="1" x14ac:dyDescent="0.25">
      <c r="B239" s="55"/>
      <c r="F239" s="45"/>
      <c r="K239" s="54"/>
      <c r="L239" s="54"/>
    </row>
    <row r="240" spans="2:12" s="46" customFormat="1" x14ac:dyDescent="0.25">
      <c r="B240" s="55"/>
      <c r="F240" s="45"/>
      <c r="K240" s="54"/>
      <c r="L240" s="54"/>
    </row>
    <row r="241" spans="2:12" s="46" customFormat="1" x14ac:dyDescent="0.25">
      <c r="B241" s="55"/>
      <c r="F241" s="45"/>
      <c r="K241" s="54"/>
      <c r="L241" s="54"/>
    </row>
    <row r="242" spans="2:12" s="46" customFormat="1" x14ac:dyDescent="0.25">
      <c r="B242" s="55"/>
      <c r="F242" s="45"/>
      <c r="K242" s="54"/>
      <c r="L242" s="54"/>
    </row>
    <row r="243" spans="2:12" s="46" customFormat="1" x14ac:dyDescent="0.25">
      <c r="B243" s="55"/>
      <c r="F243" s="45"/>
      <c r="K243" s="54"/>
      <c r="L243" s="54"/>
    </row>
    <row r="244" spans="2:12" s="46" customFormat="1" x14ac:dyDescent="0.25">
      <c r="B244" s="55"/>
      <c r="F244" s="45"/>
      <c r="K244" s="54"/>
      <c r="L244" s="54"/>
    </row>
    <row r="245" spans="2:12" s="46" customFormat="1" x14ac:dyDescent="0.25">
      <c r="B245" s="55"/>
      <c r="F245" s="45"/>
      <c r="K245" s="54"/>
      <c r="L245" s="54"/>
    </row>
    <row r="246" spans="2:12" s="46" customFormat="1" x14ac:dyDescent="0.25">
      <c r="B246" s="55"/>
      <c r="F246" s="45"/>
      <c r="K246" s="54"/>
      <c r="L246" s="54"/>
    </row>
    <row r="247" spans="2:12" s="46" customFormat="1" x14ac:dyDescent="0.25">
      <c r="B247" s="55"/>
      <c r="F247" s="45"/>
      <c r="K247" s="54"/>
      <c r="L247" s="54"/>
    </row>
    <row r="248" spans="2:12" s="46" customFormat="1" x14ac:dyDescent="0.25">
      <c r="B248" s="55"/>
      <c r="F248" s="45"/>
      <c r="K248" s="54"/>
      <c r="L248" s="54"/>
    </row>
    <row r="249" spans="2:12" s="46" customFormat="1" x14ac:dyDescent="0.25">
      <c r="B249" s="55"/>
      <c r="F249" s="45"/>
      <c r="K249" s="54"/>
      <c r="L249" s="54"/>
    </row>
    <row r="250" spans="2:12" s="46" customFormat="1" x14ac:dyDescent="0.25">
      <c r="B250" s="55"/>
      <c r="F250" s="45"/>
      <c r="K250" s="54"/>
      <c r="L250" s="54"/>
    </row>
    <row r="251" spans="2:12" s="46" customFormat="1" x14ac:dyDescent="0.25">
      <c r="B251" s="55"/>
      <c r="F251" s="45"/>
      <c r="K251" s="54"/>
      <c r="L251" s="54"/>
    </row>
    <row r="252" spans="2:12" s="46" customFormat="1" x14ac:dyDescent="0.25">
      <c r="B252" s="55"/>
      <c r="F252" s="45"/>
      <c r="K252" s="54"/>
      <c r="L252" s="54"/>
    </row>
    <row r="253" spans="2:12" s="46" customFormat="1" x14ac:dyDescent="0.25">
      <c r="B253" s="55"/>
      <c r="F253" s="45"/>
      <c r="K253" s="54"/>
      <c r="L253" s="54"/>
    </row>
    <row r="254" spans="2:12" s="46" customFormat="1" x14ac:dyDescent="0.25">
      <c r="B254" s="55"/>
      <c r="F254" s="45"/>
      <c r="K254" s="54"/>
      <c r="L254" s="54"/>
    </row>
    <row r="255" spans="2:12" s="46" customFormat="1" x14ac:dyDescent="0.25">
      <c r="B255" s="55"/>
      <c r="F255" s="45"/>
      <c r="K255" s="54"/>
      <c r="L255" s="54"/>
    </row>
    <row r="256" spans="2:12" s="46" customFormat="1" x14ac:dyDescent="0.25">
      <c r="B256" s="55"/>
      <c r="F256" s="45"/>
      <c r="K256" s="54"/>
      <c r="L256" s="54"/>
    </row>
    <row r="257" spans="2:12" s="46" customFormat="1" x14ac:dyDescent="0.25">
      <c r="B257" s="55"/>
      <c r="F257" s="45"/>
      <c r="K257" s="54"/>
      <c r="L257" s="54"/>
    </row>
    <row r="258" spans="2:12" s="46" customFormat="1" x14ac:dyDescent="0.25">
      <c r="B258" s="55"/>
      <c r="F258" s="45"/>
      <c r="K258" s="54"/>
      <c r="L258" s="54"/>
    </row>
    <row r="259" spans="2:12" s="46" customFormat="1" x14ac:dyDescent="0.25">
      <c r="B259" s="55"/>
      <c r="F259" s="45"/>
      <c r="K259" s="54"/>
      <c r="L259" s="54"/>
    </row>
    <row r="260" spans="2:12" s="46" customFormat="1" x14ac:dyDescent="0.25">
      <c r="B260" s="55"/>
      <c r="F260" s="45"/>
      <c r="K260" s="54"/>
      <c r="L260" s="54"/>
    </row>
    <row r="261" spans="2:12" s="46" customFormat="1" x14ac:dyDescent="0.25">
      <c r="B261" s="55"/>
      <c r="F261" s="45"/>
      <c r="K261" s="54"/>
      <c r="L261" s="54"/>
    </row>
    <row r="262" spans="2:12" s="46" customFormat="1" x14ac:dyDescent="0.25">
      <c r="B262" s="55"/>
      <c r="F262" s="45"/>
      <c r="K262" s="54"/>
      <c r="L262" s="54"/>
    </row>
    <row r="263" spans="2:12" s="46" customFormat="1" x14ac:dyDescent="0.25">
      <c r="B263" s="55"/>
      <c r="F263" s="45"/>
      <c r="K263" s="54"/>
      <c r="L263" s="54"/>
    </row>
    <row r="264" spans="2:12" s="46" customFormat="1" x14ac:dyDescent="0.25">
      <c r="B264" s="55"/>
      <c r="F264" s="45"/>
      <c r="K264" s="54"/>
      <c r="L264" s="54"/>
    </row>
    <row r="265" spans="2:12" s="46" customFormat="1" x14ac:dyDescent="0.25">
      <c r="B265" s="55"/>
      <c r="F265" s="45"/>
      <c r="K265" s="54"/>
      <c r="L265" s="54"/>
    </row>
    <row r="266" spans="2:12" s="46" customFormat="1" x14ac:dyDescent="0.25">
      <c r="B266" s="55"/>
      <c r="F266" s="45"/>
      <c r="K266" s="54"/>
      <c r="L266" s="54"/>
    </row>
    <row r="267" spans="2:12" s="46" customFormat="1" x14ac:dyDescent="0.25">
      <c r="B267" s="55"/>
      <c r="F267" s="45"/>
      <c r="K267" s="54"/>
      <c r="L267" s="54"/>
    </row>
    <row r="268" spans="2:12" s="46" customFormat="1" x14ac:dyDescent="0.25">
      <c r="B268" s="55"/>
      <c r="F268" s="45"/>
      <c r="K268" s="54"/>
      <c r="L268" s="54"/>
    </row>
    <row r="269" spans="2:12" s="46" customFormat="1" x14ac:dyDescent="0.25">
      <c r="B269" s="55"/>
      <c r="F269" s="45"/>
      <c r="K269" s="54"/>
      <c r="L269" s="54"/>
    </row>
    <row r="270" spans="2:12" s="46" customFormat="1" x14ac:dyDescent="0.25">
      <c r="B270" s="55"/>
      <c r="F270" s="45"/>
      <c r="K270" s="54"/>
      <c r="L270" s="54"/>
    </row>
    <row r="271" spans="2:12" s="46" customFormat="1" x14ac:dyDescent="0.25">
      <c r="B271" s="55"/>
      <c r="F271" s="45"/>
      <c r="K271" s="54"/>
      <c r="L271" s="54"/>
    </row>
    <row r="272" spans="2:12" s="46" customFormat="1" x14ac:dyDescent="0.25">
      <c r="B272" s="55"/>
      <c r="F272" s="45"/>
      <c r="K272" s="54"/>
      <c r="L272" s="54"/>
    </row>
    <row r="273" spans="2:12" s="46" customFormat="1" x14ac:dyDescent="0.25">
      <c r="B273" s="55"/>
      <c r="F273" s="45"/>
      <c r="K273" s="54"/>
      <c r="L273" s="54"/>
    </row>
    <row r="274" spans="2:12" s="46" customFormat="1" x14ac:dyDescent="0.25">
      <c r="B274" s="55"/>
      <c r="F274" s="45"/>
      <c r="K274" s="54"/>
      <c r="L274" s="54"/>
    </row>
    <row r="275" spans="2:12" s="46" customFormat="1" x14ac:dyDescent="0.25">
      <c r="B275" s="55"/>
      <c r="F275" s="45"/>
      <c r="K275" s="54"/>
      <c r="L275" s="54"/>
    </row>
    <row r="276" spans="2:12" s="46" customFormat="1" x14ac:dyDescent="0.25">
      <c r="B276" s="55"/>
      <c r="F276" s="45"/>
      <c r="K276" s="54"/>
      <c r="L276" s="54"/>
    </row>
    <row r="277" spans="2:12" s="46" customFormat="1" x14ac:dyDescent="0.25">
      <c r="B277" s="55"/>
      <c r="F277" s="45"/>
      <c r="K277" s="54"/>
      <c r="L277" s="54"/>
    </row>
    <row r="278" spans="2:12" s="46" customFormat="1" x14ac:dyDescent="0.25">
      <c r="B278" s="55"/>
      <c r="F278" s="45"/>
      <c r="K278" s="54"/>
      <c r="L278" s="54"/>
    </row>
    <row r="279" spans="2:12" s="46" customFormat="1" x14ac:dyDescent="0.25">
      <c r="B279" s="55"/>
      <c r="F279" s="45"/>
      <c r="K279" s="54"/>
      <c r="L279" s="54"/>
    </row>
    <row r="280" spans="2:12" s="46" customFormat="1" x14ac:dyDescent="0.25">
      <c r="B280" s="55"/>
      <c r="F280" s="45"/>
      <c r="K280" s="54"/>
      <c r="L280" s="54"/>
    </row>
    <row r="281" spans="2:12" s="46" customFormat="1" x14ac:dyDescent="0.25">
      <c r="B281" s="55"/>
      <c r="F281" s="45"/>
      <c r="K281" s="54"/>
      <c r="L281" s="54"/>
    </row>
    <row r="282" spans="2:12" s="46" customFormat="1" x14ac:dyDescent="0.25">
      <c r="B282" s="55"/>
      <c r="F282" s="45"/>
      <c r="K282" s="54"/>
      <c r="L282" s="54"/>
    </row>
    <row r="283" spans="2:12" s="46" customFormat="1" x14ac:dyDescent="0.25">
      <c r="B283" s="55"/>
      <c r="F283" s="45"/>
      <c r="K283" s="54"/>
      <c r="L283" s="54"/>
    </row>
    <row r="284" spans="2:12" s="46" customFormat="1" x14ac:dyDescent="0.25">
      <c r="B284" s="55"/>
      <c r="F284" s="45"/>
      <c r="K284" s="54"/>
      <c r="L284" s="54"/>
    </row>
    <row r="285" spans="2:12" s="46" customFormat="1" x14ac:dyDescent="0.25">
      <c r="B285" s="55"/>
      <c r="F285" s="45"/>
      <c r="K285" s="54"/>
      <c r="L285" s="54"/>
    </row>
    <row r="286" spans="2:12" s="46" customFormat="1" x14ac:dyDescent="0.25">
      <c r="B286" s="55"/>
      <c r="F286" s="45"/>
      <c r="K286" s="54"/>
      <c r="L286" s="54"/>
    </row>
    <row r="287" spans="2:12" s="46" customFormat="1" x14ac:dyDescent="0.25">
      <c r="B287" s="55"/>
      <c r="F287" s="45"/>
      <c r="K287" s="54"/>
      <c r="L287" s="54"/>
    </row>
    <row r="288" spans="2:12" s="46" customFormat="1" x14ac:dyDescent="0.25">
      <c r="B288" s="55"/>
      <c r="F288" s="45"/>
      <c r="K288" s="54"/>
      <c r="L288" s="54"/>
    </row>
    <row r="289" spans="2:12" s="46" customFormat="1" x14ac:dyDescent="0.25">
      <c r="B289" s="55"/>
      <c r="F289" s="45"/>
      <c r="K289" s="54"/>
      <c r="L289" s="54"/>
    </row>
    <row r="290" spans="2:12" s="46" customFormat="1" x14ac:dyDescent="0.25">
      <c r="B290" s="55"/>
      <c r="F290" s="45"/>
      <c r="K290" s="54"/>
      <c r="L290" s="54"/>
    </row>
    <row r="291" spans="2:12" s="46" customFormat="1" x14ac:dyDescent="0.25">
      <c r="B291" s="55"/>
      <c r="F291" s="45"/>
      <c r="K291" s="54"/>
      <c r="L291" s="54"/>
    </row>
    <row r="292" spans="2:12" s="46" customFormat="1" x14ac:dyDescent="0.25">
      <c r="B292" s="55"/>
      <c r="F292" s="45"/>
      <c r="K292" s="54"/>
      <c r="L292" s="54"/>
    </row>
    <row r="293" spans="2:12" s="46" customFormat="1" x14ac:dyDescent="0.25">
      <c r="B293" s="55"/>
      <c r="F293" s="45"/>
      <c r="K293" s="54"/>
      <c r="L293" s="54"/>
    </row>
    <row r="294" spans="2:12" s="46" customFormat="1" x14ac:dyDescent="0.25">
      <c r="B294" s="55"/>
      <c r="F294" s="45"/>
      <c r="K294" s="54"/>
      <c r="L294" s="54"/>
    </row>
    <row r="295" spans="2:12" s="46" customFormat="1" x14ac:dyDescent="0.25">
      <c r="B295" s="55"/>
      <c r="F295" s="45"/>
      <c r="K295" s="54"/>
      <c r="L295" s="54"/>
    </row>
    <row r="296" spans="2:12" s="46" customFormat="1" x14ac:dyDescent="0.25">
      <c r="B296" s="55"/>
      <c r="F296" s="45"/>
      <c r="K296" s="54"/>
      <c r="L296" s="54"/>
    </row>
    <row r="297" spans="2:12" s="46" customFormat="1" x14ac:dyDescent="0.25">
      <c r="B297" s="55"/>
      <c r="F297" s="45"/>
      <c r="K297" s="54"/>
      <c r="L297" s="54"/>
    </row>
    <row r="298" spans="2:12" s="46" customFormat="1" x14ac:dyDescent="0.25">
      <c r="B298" s="55"/>
      <c r="F298" s="45"/>
      <c r="K298" s="54"/>
      <c r="L298" s="54"/>
    </row>
    <row r="299" spans="2:12" s="46" customFormat="1" x14ac:dyDescent="0.25">
      <c r="B299" s="55"/>
      <c r="F299" s="45"/>
      <c r="K299" s="54"/>
      <c r="L299" s="54"/>
    </row>
    <row r="300" spans="2:12" s="46" customFormat="1" x14ac:dyDescent="0.25">
      <c r="B300" s="55"/>
      <c r="F300" s="45"/>
      <c r="K300" s="54"/>
      <c r="L300" s="54"/>
    </row>
    <row r="301" spans="2:12" s="46" customFormat="1" x14ac:dyDescent="0.25">
      <c r="B301" s="55"/>
      <c r="F301" s="45"/>
      <c r="K301" s="54"/>
      <c r="L301" s="54"/>
    </row>
    <row r="302" spans="2:12" s="46" customFormat="1" x14ac:dyDescent="0.25">
      <c r="B302" s="55"/>
      <c r="F302" s="45"/>
      <c r="K302" s="54"/>
      <c r="L302" s="54"/>
    </row>
    <row r="303" spans="2:12" s="46" customFormat="1" x14ac:dyDescent="0.25">
      <c r="B303" s="55"/>
      <c r="F303" s="45"/>
      <c r="K303" s="54"/>
      <c r="L303" s="54"/>
    </row>
    <row r="304" spans="2:12" s="46" customFormat="1" x14ac:dyDescent="0.25">
      <c r="B304" s="55"/>
      <c r="F304" s="45"/>
      <c r="K304" s="54"/>
      <c r="L304" s="54"/>
    </row>
    <row r="305" spans="2:12" s="46" customFormat="1" x14ac:dyDescent="0.25">
      <c r="B305" s="55"/>
      <c r="F305" s="45"/>
      <c r="K305" s="54"/>
      <c r="L305" s="54"/>
    </row>
    <row r="306" spans="2:12" s="46" customFormat="1" x14ac:dyDescent="0.25">
      <c r="B306" s="55"/>
      <c r="F306" s="45"/>
      <c r="K306" s="54"/>
      <c r="L306" s="54"/>
    </row>
    <row r="307" spans="2:12" s="46" customFormat="1" x14ac:dyDescent="0.25">
      <c r="B307" s="55"/>
      <c r="F307" s="45"/>
      <c r="K307" s="54"/>
      <c r="L307" s="54"/>
    </row>
    <row r="308" spans="2:12" s="46" customFormat="1" x14ac:dyDescent="0.25">
      <c r="B308" s="55"/>
      <c r="F308" s="45"/>
      <c r="K308" s="54"/>
      <c r="L308" s="54"/>
    </row>
    <row r="309" spans="2:12" s="46" customFormat="1" x14ac:dyDescent="0.25">
      <c r="B309" s="55"/>
      <c r="F309" s="45"/>
      <c r="K309" s="54"/>
      <c r="L309" s="54"/>
    </row>
    <row r="310" spans="2:12" s="46" customFormat="1" x14ac:dyDescent="0.25">
      <c r="B310" s="55"/>
      <c r="F310" s="45"/>
      <c r="K310" s="54"/>
      <c r="L310" s="54"/>
    </row>
    <row r="311" spans="2:12" s="46" customFormat="1" x14ac:dyDescent="0.25">
      <c r="B311" s="55"/>
      <c r="F311" s="45"/>
      <c r="K311" s="54"/>
      <c r="L311" s="54"/>
    </row>
    <row r="312" spans="2:12" s="46" customFormat="1" x14ac:dyDescent="0.25">
      <c r="B312" s="55"/>
      <c r="F312" s="45"/>
      <c r="K312" s="54"/>
      <c r="L312" s="54"/>
    </row>
    <row r="313" spans="2:12" s="46" customFormat="1" x14ac:dyDescent="0.25">
      <c r="B313" s="55"/>
      <c r="F313" s="45"/>
      <c r="K313" s="54"/>
      <c r="L313" s="54"/>
    </row>
    <row r="314" spans="2:12" s="46" customFormat="1" x14ac:dyDescent="0.25">
      <c r="B314" s="55"/>
      <c r="F314" s="45"/>
      <c r="K314" s="54"/>
      <c r="L314" s="54"/>
    </row>
    <row r="315" spans="2:12" s="46" customFormat="1" x14ac:dyDescent="0.25">
      <c r="B315" s="55"/>
      <c r="F315" s="45"/>
      <c r="K315" s="54"/>
      <c r="L315" s="54"/>
    </row>
    <row r="316" spans="2:12" s="46" customFormat="1" x14ac:dyDescent="0.25">
      <c r="B316" s="55"/>
      <c r="F316" s="45"/>
      <c r="K316" s="54"/>
      <c r="L316" s="54"/>
    </row>
    <row r="317" spans="2:12" s="46" customFormat="1" x14ac:dyDescent="0.25">
      <c r="B317" s="55"/>
      <c r="F317" s="45"/>
      <c r="K317" s="54"/>
      <c r="L317" s="54"/>
    </row>
    <row r="318" spans="2:12" s="46" customFormat="1" x14ac:dyDescent="0.25">
      <c r="B318" s="55"/>
      <c r="F318" s="45"/>
      <c r="K318" s="54"/>
      <c r="L318" s="54"/>
    </row>
    <row r="319" spans="2:12" s="46" customFormat="1" x14ac:dyDescent="0.25">
      <c r="B319" s="55"/>
      <c r="F319" s="45"/>
      <c r="K319" s="54"/>
      <c r="L319" s="54"/>
    </row>
    <row r="320" spans="2:12" s="46" customFormat="1" x14ac:dyDescent="0.25">
      <c r="B320" s="55"/>
      <c r="F320" s="45"/>
      <c r="K320" s="54"/>
      <c r="L320" s="54"/>
    </row>
    <row r="321" spans="2:12" s="46" customFormat="1" x14ac:dyDescent="0.25">
      <c r="B321" s="55"/>
      <c r="F321" s="45"/>
      <c r="K321" s="54"/>
      <c r="L321" s="54"/>
    </row>
    <row r="322" spans="2:12" s="46" customFormat="1" x14ac:dyDescent="0.25">
      <c r="B322" s="55"/>
      <c r="F322" s="45"/>
      <c r="K322" s="54"/>
      <c r="L322" s="54"/>
    </row>
    <row r="323" spans="2:12" s="46" customFormat="1" x14ac:dyDescent="0.25">
      <c r="B323" s="55"/>
      <c r="F323" s="45"/>
      <c r="K323" s="54"/>
      <c r="L323" s="54"/>
    </row>
    <row r="324" spans="2:12" s="46" customFormat="1" x14ac:dyDescent="0.25">
      <c r="B324" s="55"/>
      <c r="F324" s="45"/>
      <c r="K324" s="54"/>
      <c r="L324" s="54"/>
    </row>
    <row r="325" spans="2:12" s="46" customFormat="1" x14ac:dyDescent="0.25">
      <c r="B325" s="55"/>
      <c r="F325" s="45"/>
      <c r="K325" s="54"/>
      <c r="L325" s="54"/>
    </row>
    <row r="326" spans="2:12" s="46" customFormat="1" x14ac:dyDescent="0.25">
      <c r="B326" s="55"/>
      <c r="F326" s="45"/>
      <c r="K326" s="54"/>
      <c r="L326" s="54"/>
    </row>
    <row r="327" spans="2:12" s="46" customFormat="1" x14ac:dyDescent="0.25">
      <c r="B327" s="55"/>
      <c r="F327" s="45"/>
      <c r="K327" s="54"/>
      <c r="L327" s="54"/>
    </row>
    <row r="328" spans="2:12" s="46" customFormat="1" x14ac:dyDescent="0.25">
      <c r="B328" s="55"/>
      <c r="F328" s="45"/>
      <c r="K328" s="54"/>
      <c r="L328" s="54"/>
    </row>
    <row r="329" spans="2:12" s="46" customFormat="1" x14ac:dyDescent="0.25">
      <c r="B329" s="55"/>
      <c r="F329" s="45"/>
      <c r="K329" s="54"/>
      <c r="L329" s="54"/>
    </row>
    <row r="330" spans="2:12" s="46" customFormat="1" x14ac:dyDescent="0.25">
      <c r="B330" s="55"/>
      <c r="F330" s="45"/>
      <c r="K330" s="54"/>
      <c r="L330" s="54"/>
    </row>
    <row r="331" spans="2:12" s="46" customFormat="1" x14ac:dyDescent="0.25">
      <c r="B331" s="55"/>
      <c r="F331" s="45"/>
      <c r="K331" s="54"/>
      <c r="L331" s="54"/>
    </row>
    <row r="332" spans="2:12" s="46" customFormat="1" x14ac:dyDescent="0.25">
      <c r="B332" s="55"/>
      <c r="F332" s="45"/>
      <c r="K332" s="54"/>
      <c r="L332" s="54"/>
    </row>
    <row r="333" spans="2:12" s="46" customFormat="1" x14ac:dyDescent="0.25">
      <c r="B333" s="55"/>
      <c r="F333" s="45"/>
      <c r="K333" s="54"/>
      <c r="L333" s="54"/>
    </row>
    <row r="334" spans="2:12" s="46" customFormat="1" x14ac:dyDescent="0.25">
      <c r="B334" s="55"/>
      <c r="F334" s="45"/>
      <c r="K334" s="54"/>
      <c r="L334" s="54"/>
    </row>
    <row r="335" spans="2:12" s="46" customFormat="1" x14ac:dyDescent="0.25">
      <c r="B335" s="55"/>
      <c r="F335" s="45"/>
      <c r="K335" s="54"/>
      <c r="L335" s="54"/>
    </row>
    <row r="336" spans="2:12" s="46" customFormat="1" x14ac:dyDescent="0.25">
      <c r="B336" s="55"/>
      <c r="F336" s="45"/>
      <c r="K336" s="54"/>
      <c r="L336" s="54"/>
    </row>
    <row r="337" spans="2:12" s="46" customFormat="1" x14ac:dyDescent="0.25">
      <c r="B337" s="55"/>
      <c r="F337" s="45"/>
      <c r="K337" s="54"/>
      <c r="L337" s="54"/>
    </row>
    <row r="338" spans="2:12" s="46" customFormat="1" x14ac:dyDescent="0.25">
      <c r="B338" s="55"/>
      <c r="F338" s="45"/>
      <c r="K338" s="54"/>
      <c r="L338" s="54"/>
    </row>
    <row r="339" spans="2:12" s="46" customFormat="1" x14ac:dyDescent="0.25">
      <c r="B339" s="55"/>
      <c r="F339" s="45"/>
      <c r="K339" s="54"/>
      <c r="L339" s="54"/>
    </row>
    <row r="340" spans="2:12" s="46" customFormat="1" x14ac:dyDescent="0.25">
      <c r="B340" s="55"/>
      <c r="F340" s="45"/>
      <c r="K340" s="54"/>
      <c r="L340" s="54"/>
    </row>
    <row r="341" spans="2:12" s="46" customFormat="1" x14ac:dyDescent="0.25">
      <c r="B341" s="55"/>
      <c r="F341" s="45"/>
      <c r="K341" s="54"/>
      <c r="L341" s="54"/>
    </row>
    <row r="342" spans="2:12" s="46" customFormat="1" x14ac:dyDescent="0.25">
      <c r="B342" s="55"/>
      <c r="F342" s="45"/>
      <c r="K342" s="54"/>
      <c r="L342" s="54"/>
    </row>
    <row r="343" spans="2:12" s="46" customFormat="1" x14ac:dyDescent="0.25">
      <c r="B343" s="55"/>
      <c r="F343" s="45"/>
      <c r="K343" s="54"/>
      <c r="L343" s="54"/>
    </row>
    <row r="344" spans="2:12" s="46" customFormat="1" x14ac:dyDescent="0.25">
      <c r="B344" s="55"/>
      <c r="F344" s="45"/>
      <c r="K344" s="54"/>
      <c r="L344" s="54"/>
    </row>
    <row r="345" spans="2:12" s="46" customFormat="1" x14ac:dyDescent="0.25">
      <c r="B345" s="55"/>
      <c r="F345" s="45"/>
      <c r="K345" s="54"/>
      <c r="L345" s="54"/>
    </row>
    <row r="346" spans="2:12" s="46" customFormat="1" x14ac:dyDescent="0.25">
      <c r="B346" s="55"/>
      <c r="F346" s="45"/>
      <c r="K346" s="54"/>
      <c r="L346" s="54"/>
    </row>
    <row r="347" spans="2:12" s="46" customFormat="1" x14ac:dyDescent="0.25">
      <c r="B347" s="55"/>
      <c r="F347" s="45"/>
      <c r="K347" s="54"/>
      <c r="L347" s="54"/>
    </row>
    <row r="348" spans="2:12" s="46" customFormat="1" x14ac:dyDescent="0.25">
      <c r="B348" s="55"/>
      <c r="F348" s="45"/>
      <c r="K348" s="54"/>
      <c r="L348" s="54"/>
    </row>
    <row r="349" spans="2:12" s="46" customFormat="1" x14ac:dyDescent="0.25">
      <c r="B349" s="55"/>
      <c r="F349" s="45"/>
      <c r="K349" s="54"/>
      <c r="L349" s="54"/>
    </row>
    <row r="350" spans="2:12" s="46" customFormat="1" x14ac:dyDescent="0.25">
      <c r="B350" s="55"/>
      <c r="F350" s="45"/>
      <c r="K350" s="54"/>
      <c r="L350" s="54"/>
    </row>
    <row r="351" spans="2:12" s="46" customFormat="1" x14ac:dyDescent="0.25">
      <c r="B351" s="55"/>
      <c r="F351" s="45"/>
      <c r="K351" s="54"/>
      <c r="L351" s="54"/>
    </row>
    <row r="352" spans="2:12" s="46" customFormat="1" x14ac:dyDescent="0.25">
      <c r="B352" s="55"/>
      <c r="F352" s="45"/>
      <c r="K352" s="54"/>
      <c r="L352" s="54"/>
    </row>
    <row r="353" spans="2:12" s="46" customFormat="1" x14ac:dyDescent="0.25">
      <c r="B353" s="55"/>
      <c r="F353" s="45"/>
      <c r="K353" s="54"/>
      <c r="L353" s="54"/>
    </row>
    <row r="354" spans="2:12" s="46" customFormat="1" x14ac:dyDescent="0.25">
      <c r="B354" s="55"/>
      <c r="F354" s="45"/>
      <c r="K354" s="54"/>
      <c r="L354" s="54"/>
    </row>
    <row r="355" spans="2:12" s="46" customFormat="1" x14ac:dyDescent="0.25">
      <c r="B355" s="55"/>
      <c r="F355" s="45"/>
      <c r="K355" s="54"/>
      <c r="L355" s="54"/>
    </row>
    <row r="356" spans="2:12" s="46" customFormat="1" x14ac:dyDescent="0.25">
      <c r="B356" s="55"/>
      <c r="F356" s="45"/>
      <c r="K356" s="54"/>
      <c r="L356" s="54"/>
    </row>
    <row r="357" spans="2:12" s="46" customFormat="1" x14ac:dyDescent="0.25">
      <c r="B357" s="55"/>
      <c r="F357" s="45"/>
      <c r="K357" s="54"/>
      <c r="L357" s="54"/>
    </row>
    <row r="358" spans="2:12" s="46" customFormat="1" x14ac:dyDescent="0.25">
      <c r="B358" s="55"/>
      <c r="F358" s="45"/>
      <c r="K358" s="54"/>
      <c r="L358" s="54"/>
    </row>
    <row r="359" spans="2:12" s="46" customFormat="1" x14ac:dyDescent="0.25">
      <c r="B359" s="55"/>
      <c r="F359" s="45"/>
      <c r="K359" s="54"/>
      <c r="L359" s="54"/>
    </row>
    <row r="360" spans="2:12" s="46" customFormat="1" x14ac:dyDescent="0.25">
      <c r="B360" s="55"/>
      <c r="F360" s="45"/>
      <c r="K360" s="54"/>
      <c r="L360" s="54"/>
    </row>
    <row r="361" spans="2:12" s="46" customFormat="1" x14ac:dyDescent="0.25">
      <c r="B361" s="55"/>
      <c r="F361" s="45"/>
      <c r="K361" s="54"/>
      <c r="L361" s="54"/>
    </row>
    <row r="362" spans="2:12" s="46" customFormat="1" x14ac:dyDescent="0.25">
      <c r="B362" s="55"/>
      <c r="F362" s="45"/>
      <c r="K362" s="54"/>
      <c r="L362" s="54"/>
    </row>
    <row r="363" spans="2:12" s="46" customFormat="1" x14ac:dyDescent="0.25">
      <c r="B363" s="55"/>
      <c r="F363" s="45"/>
      <c r="K363" s="54"/>
      <c r="L363" s="54"/>
    </row>
    <row r="364" spans="2:12" s="46" customFormat="1" x14ac:dyDescent="0.25">
      <c r="B364" s="55"/>
      <c r="F364" s="45"/>
      <c r="K364" s="54"/>
      <c r="L364" s="54"/>
    </row>
    <row r="365" spans="2:12" s="46" customFormat="1" x14ac:dyDescent="0.25">
      <c r="B365" s="55"/>
      <c r="F365" s="45"/>
      <c r="K365" s="54"/>
      <c r="L365" s="54"/>
    </row>
    <row r="366" spans="2:12" s="46" customFormat="1" x14ac:dyDescent="0.25">
      <c r="B366" s="55"/>
      <c r="F366" s="45"/>
      <c r="K366" s="54"/>
      <c r="L366" s="54"/>
    </row>
    <row r="367" spans="2:12" s="46" customFormat="1" x14ac:dyDescent="0.25">
      <c r="B367" s="55"/>
      <c r="F367" s="45"/>
      <c r="K367" s="54"/>
      <c r="L367" s="54"/>
    </row>
    <row r="368" spans="2:12" s="46" customFormat="1" x14ac:dyDescent="0.25">
      <c r="B368" s="55"/>
      <c r="F368" s="45"/>
      <c r="K368" s="54"/>
      <c r="L368" s="54"/>
    </row>
    <row r="369" spans="2:12" s="46" customFormat="1" x14ac:dyDescent="0.25">
      <c r="B369" s="55"/>
      <c r="F369" s="45"/>
      <c r="K369" s="54"/>
      <c r="L369" s="54"/>
    </row>
    <row r="370" spans="2:12" s="46" customFormat="1" x14ac:dyDescent="0.25">
      <c r="B370" s="55"/>
      <c r="F370" s="45"/>
      <c r="K370" s="54"/>
      <c r="L370" s="54"/>
    </row>
    <row r="371" spans="2:12" s="46" customFormat="1" x14ac:dyDescent="0.25">
      <c r="B371" s="55"/>
      <c r="F371" s="45"/>
      <c r="K371" s="54"/>
      <c r="L371" s="54"/>
    </row>
    <row r="372" spans="2:12" s="46" customFormat="1" x14ac:dyDescent="0.25">
      <c r="B372" s="55"/>
      <c r="F372" s="45"/>
      <c r="K372" s="54"/>
      <c r="L372" s="54"/>
    </row>
    <row r="373" spans="2:12" s="46" customFormat="1" x14ac:dyDescent="0.25">
      <c r="B373" s="55"/>
      <c r="F373" s="45"/>
      <c r="K373" s="54"/>
      <c r="L373" s="54"/>
    </row>
    <row r="374" spans="2:12" s="46" customFormat="1" x14ac:dyDescent="0.25">
      <c r="B374" s="55"/>
      <c r="F374" s="45"/>
      <c r="K374" s="54"/>
      <c r="L374" s="54"/>
    </row>
    <row r="375" spans="2:12" s="46" customFormat="1" x14ac:dyDescent="0.25">
      <c r="B375" s="55"/>
      <c r="F375" s="45"/>
      <c r="K375" s="54"/>
      <c r="L375" s="54"/>
    </row>
    <row r="376" spans="2:12" s="46" customFormat="1" x14ac:dyDescent="0.25">
      <c r="B376" s="55"/>
      <c r="F376" s="45"/>
      <c r="K376" s="54"/>
      <c r="L376" s="54"/>
    </row>
    <row r="377" spans="2:12" s="46" customFormat="1" x14ac:dyDescent="0.25">
      <c r="B377" s="55"/>
      <c r="F377" s="45"/>
      <c r="K377" s="54"/>
      <c r="L377" s="54"/>
    </row>
    <row r="378" spans="2:12" s="46" customFormat="1" x14ac:dyDescent="0.25">
      <c r="B378" s="55"/>
      <c r="F378" s="45"/>
      <c r="K378" s="54"/>
      <c r="L378" s="54"/>
    </row>
    <row r="379" spans="2:12" s="46" customFormat="1" x14ac:dyDescent="0.25">
      <c r="B379" s="55"/>
      <c r="F379" s="45"/>
      <c r="K379" s="54"/>
      <c r="L379" s="54"/>
    </row>
    <row r="380" spans="2:12" s="46" customFormat="1" x14ac:dyDescent="0.25">
      <c r="B380" s="55"/>
      <c r="F380" s="45"/>
      <c r="K380" s="54"/>
      <c r="L380" s="54"/>
    </row>
    <row r="381" spans="2:12" s="46" customFormat="1" x14ac:dyDescent="0.25">
      <c r="B381" s="55"/>
      <c r="F381" s="45"/>
      <c r="K381" s="54"/>
      <c r="L381" s="54"/>
    </row>
    <row r="382" spans="2:12" s="46" customFormat="1" x14ac:dyDescent="0.25">
      <c r="B382" s="55"/>
      <c r="F382" s="45"/>
      <c r="K382" s="54"/>
      <c r="L382" s="54"/>
    </row>
    <row r="383" spans="2:12" s="46" customFormat="1" x14ac:dyDescent="0.25">
      <c r="B383" s="55"/>
      <c r="F383" s="45"/>
      <c r="K383" s="54"/>
      <c r="L383" s="54"/>
    </row>
    <row r="384" spans="2:12" s="46" customFormat="1" x14ac:dyDescent="0.25">
      <c r="B384" s="55"/>
      <c r="F384" s="45"/>
      <c r="K384" s="54"/>
      <c r="L384" s="54"/>
    </row>
    <row r="385" spans="2:12" s="46" customFormat="1" x14ac:dyDescent="0.25">
      <c r="B385" s="55"/>
      <c r="F385" s="45"/>
      <c r="K385" s="54"/>
      <c r="L385" s="54"/>
    </row>
    <row r="386" spans="2:12" s="46" customFormat="1" x14ac:dyDescent="0.25">
      <c r="B386" s="55"/>
      <c r="F386" s="45"/>
      <c r="K386" s="54"/>
      <c r="L386" s="54"/>
    </row>
    <row r="387" spans="2:12" s="46" customFormat="1" x14ac:dyDescent="0.25">
      <c r="B387" s="55"/>
      <c r="F387" s="45"/>
      <c r="K387" s="54"/>
      <c r="L387" s="54"/>
    </row>
    <row r="388" spans="2:12" s="46" customFormat="1" x14ac:dyDescent="0.25">
      <c r="B388" s="55"/>
      <c r="F388" s="45"/>
      <c r="K388" s="54"/>
      <c r="L388" s="54"/>
    </row>
    <row r="389" spans="2:12" s="46" customFormat="1" x14ac:dyDescent="0.25">
      <c r="B389" s="55"/>
      <c r="F389" s="45"/>
      <c r="K389" s="54"/>
      <c r="L389" s="54"/>
    </row>
    <row r="390" spans="2:12" s="46" customFormat="1" x14ac:dyDescent="0.25">
      <c r="B390" s="55"/>
      <c r="F390" s="45"/>
      <c r="K390" s="54"/>
      <c r="L390" s="54"/>
    </row>
    <row r="391" spans="2:12" s="46" customFormat="1" x14ac:dyDescent="0.25">
      <c r="B391" s="55"/>
      <c r="F391" s="45"/>
      <c r="K391" s="54"/>
      <c r="L391" s="54"/>
    </row>
    <row r="392" spans="2:12" s="46" customFormat="1" x14ac:dyDescent="0.25">
      <c r="B392" s="55"/>
      <c r="F392" s="45"/>
      <c r="K392" s="54"/>
      <c r="L392" s="54"/>
    </row>
    <row r="393" spans="2:12" s="46" customFormat="1" x14ac:dyDescent="0.25">
      <c r="B393" s="55"/>
      <c r="F393" s="45"/>
      <c r="K393" s="54"/>
      <c r="L393" s="54"/>
    </row>
    <row r="394" spans="2:12" s="46" customFormat="1" x14ac:dyDescent="0.25">
      <c r="B394" s="55"/>
      <c r="F394" s="45"/>
      <c r="K394" s="54"/>
      <c r="L394" s="54"/>
    </row>
    <row r="395" spans="2:12" s="46" customFormat="1" x14ac:dyDescent="0.25">
      <c r="B395" s="55"/>
      <c r="F395" s="45"/>
      <c r="K395" s="54"/>
      <c r="L395" s="54"/>
    </row>
    <row r="396" spans="2:12" s="46" customFormat="1" x14ac:dyDescent="0.25">
      <c r="B396" s="55"/>
      <c r="F396" s="45"/>
      <c r="K396" s="54"/>
      <c r="L396" s="54"/>
    </row>
    <row r="397" spans="2:12" s="46" customFormat="1" x14ac:dyDescent="0.25">
      <c r="B397" s="55"/>
      <c r="F397" s="45"/>
      <c r="K397" s="54"/>
      <c r="L397" s="54"/>
    </row>
    <row r="398" spans="2:12" s="46" customFormat="1" x14ac:dyDescent="0.25">
      <c r="B398" s="55"/>
      <c r="F398" s="45"/>
      <c r="K398" s="54"/>
      <c r="L398" s="54"/>
    </row>
    <row r="399" spans="2:12" s="46" customFormat="1" x14ac:dyDescent="0.25">
      <c r="B399" s="55"/>
      <c r="F399" s="45"/>
      <c r="K399" s="54"/>
      <c r="L399" s="54"/>
    </row>
    <row r="400" spans="2:12" s="46" customFormat="1" x14ac:dyDescent="0.25">
      <c r="B400" s="55"/>
      <c r="F400" s="45"/>
      <c r="K400" s="54"/>
      <c r="L400" s="54"/>
    </row>
    <row r="401" spans="2:12" s="46" customFormat="1" x14ac:dyDescent="0.25">
      <c r="B401" s="55"/>
      <c r="F401" s="45"/>
      <c r="K401" s="54"/>
      <c r="L401" s="54"/>
    </row>
    <row r="402" spans="2:12" s="46" customFormat="1" x14ac:dyDescent="0.25">
      <c r="B402" s="55"/>
      <c r="F402" s="45"/>
      <c r="K402" s="54"/>
      <c r="L402" s="54"/>
    </row>
    <row r="403" spans="2:12" s="46" customFormat="1" x14ac:dyDescent="0.25">
      <c r="B403" s="55"/>
      <c r="F403" s="45"/>
      <c r="K403" s="54"/>
      <c r="L403" s="54"/>
    </row>
    <row r="404" spans="2:12" s="46" customFormat="1" x14ac:dyDescent="0.25">
      <c r="B404" s="55"/>
      <c r="F404" s="45"/>
      <c r="K404" s="54"/>
      <c r="L404" s="54"/>
    </row>
    <row r="405" spans="2:12" s="46" customFormat="1" x14ac:dyDescent="0.25">
      <c r="B405" s="55"/>
      <c r="F405" s="45"/>
      <c r="K405" s="54"/>
      <c r="L405" s="54"/>
    </row>
    <row r="406" spans="2:12" s="46" customFormat="1" x14ac:dyDescent="0.25">
      <c r="B406" s="55"/>
      <c r="F406" s="45"/>
      <c r="K406" s="54"/>
      <c r="L406" s="54"/>
    </row>
    <row r="407" spans="2:12" s="46" customFormat="1" x14ac:dyDescent="0.25">
      <c r="B407" s="55"/>
      <c r="F407" s="45"/>
      <c r="K407" s="54"/>
      <c r="L407" s="54"/>
    </row>
    <row r="408" spans="2:12" s="46" customFormat="1" x14ac:dyDescent="0.25">
      <c r="B408" s="55"/>
      <c r="F408" s="45"/>
      <c r="K408" s="54"/>
      <c r="L408" s="54"/>
    </row>
    <row r="409" spans="2:12" s="46" customFormat="1" x14ac:dyDescent="0.25">
      <c r="B409" s="55"/>
      <c r="F409" s="45"/>
      <c r="K409" s="54"/>
      <c r="L409" s="54"/>
    </row>
    <row r="410" spans="2:12" s="46" customFormat="1" x14ac:dyDescent="0.25">
      <c r="B410" s="55"/>
      <c r="F410" s="45"/>
      <c r="K410" s="54"/>
      <c r="L410" s="54"/>
    </row>
    <row r="411" spans="2:12" s="46" customFormat="1" x14ac:dyDescent="0.25">
      <c r="B411" s="55"/>
      <c r="F411" s="45"/>
      <c r="K411" s="54"/>
      <c r="L411" s="54"/>
    </row>
    <row r="412" spans="2:12" s="46" customFormat="1" x14ac:dyDescent="0.25">
      <c r="B412" s="55"/>
      <c r="F412" s="45"/>
      <c r="K412" s="54"/>
      <c r="L412" s="54"/>
    </row>
    <row r="413" spans="2:12" s="46" customFormat="1" x14ac:dyDescent="0.25">
      <c r="B413" s="55"/>
      <c r="F413" s="45"/>
      <c r="K413" s="54"/>
      <c r="L413" s="54"/>
    </row>
    <row r="414" spans="2:12" s="46" customFormat="1" x14ac:dyDescent="0.25">
      <c r="B414" s="55"/>
      <c r="F414" s="45"/>
      <c r="K414" s="54"/>
      <c r="L414" s="54"/>
    </row>
    <row r="415" spans="2:12" s="46" customFormat="1" x14ac:dyDescent="0.25">
      <c r="B415" s="55"/>
      <c r="F415" s="45"/>
      <c r="K415" s="54"/>
      <c r="L415" s="54"/>
    </row>
    <row r="416" spans="2:12" s="46" customFormat="1" x14ac:dyDescent="0.25">
      <c r="B416" s="55"/>
      <c r="F416" s="45"/>
      <c r="K416" s="54"/>
      <c r="L416" s="54"/>
    </row>
    <row r="417" spans="2:12" s="46" customFormat="1" x14ac:dyDescent="0.25">
      <c r="B417" s="55"/>
      <c r="F417" s="45"/>
      <c r="K417" s="54"/>
      <c r="L417" s="54"/>
    </row>
    <row r="418" spans="2:12" s="46" customFormat="1" x14ac:dyDescent="0.25">
      <c r="B418" s="55"/>
      <c r="F418" s="45"/>
      <c r="K418" s="54"/>
      <c r="L418" s="54"/>
    </row>
    <row r="419" spans="2:12" s="46" customFormat="1" x14ac:dyDescent="0.25">
      <c r="B419" s="55"/>
      <c r="F419" s="45"/>
      <c r="K419" s="54"/>
      <c r="L419" s="54"/>
    </row>
    <row r="420" spans="2:12" s="46" customFormat="1" x14ac:dyDescent="0.25">
      <c r="B420" s="55"/>
      <c r="F420" s="45"/>
      <c r="K420" s="54"/>
      <c r="L420" s="54"/>
    </row>
    <row r="421" spans="2:12" s="46" customFormat="1" x14ac:dyDescent="0.25">
      <c r="B421" s="55"/>
      <c r="F421" s="45"/>
      <c r="K421" s="54"/>
      <c r="L421" s="54"/>
    </row>
    <row r="422" spans="2:12" s="46" customFormat="1" x14ac:dyDescent="0.25">
      <c r="B422" s="55"/>
      <c r="F422" s="45"/>
      <c r="K422" s="54"/>
      <c r="L422" s="54"/>
    </row>
    <row r="423" spans="2:12" s="46" customFormat="1" x14ac:dyDescent="0.25">
      <c r="B423" s="55"/>
      <c r="F423" s="45"/>
      <c r="K423" s="54"/>
      <c r="L423" s="54"/>
    </row>
    <row r="424" spans="2:12" s="46" customFormat="1" x14ac:dyDescent="0.25">
      <c r="B424" s="55"/>
      <c r="F424" s="45"/>
      <c r="K424" s="54"/>
      <c r="L424" s="54"/>
    </row>
    <row r="425" spans="2:12" s="46" customFormat="1" x14ac:dyDescent="0.25">
      <c r="B425" s="55"/>
      <c r="F425" s="45"/>
      <c r="K425" s="54"/>
      <c r="L425" s="54"/>
    </row>
    <row r="426" spans="2:12" s="46" customFormat="1" x14ac:dyDescent="0.25">
      <c r="B426" s="55"/>
      <c r="F426" s="45"/>
      <c r="K426" s="54"/>
      <c r="L426" s="54"/>
    </row>
    <row r="427" spans="2:12" s="46" customFormat="1" x14ac:dyDescent="0.25">
      <c r="B427" s="55"/>
      <c r="F427" s="45"/>
      <c r="K427" s="54"/>
      <c r="L427" s="54"/>
    </row>
    <row r="428" spans="2:12" s="46" customFormat="1" x14ac:dyDescent="0.25">
      <c r="B428" s="55"/>
      <c r="F428" s="45"/>
      <c r="K428" s="54"/>
      <c r="L428" s="54"/>
    </row>
    <row r="429" spans="2:12" s="46" customFormat="1" x14ac:dyDescent="0.25">
      <c r="B429" s="55"/>
      <c r="F429" s="45"/>
      <c r="K429" s="54"/>
      <c r="L429" s="54"/>
    </row>
    <row r="430" spans="2:12" s="46" customFormat="1" x14ac:dyDescent="0.25">
      <c r="B430" s="55"/>
      <c r="F430" s="45"/>
      <c r="K430" s="54"/>
      <c r="L430" s="54"/>
    </row>
    <row r="431" spans="2:12" s="46" customFormat="1" x14ac:dyDescent="0.25">
      <c r="B431" s="55"/>
      <c r="F431" s="45"/>
      <c r="K431" s="54"/>
      <c r="L431" s="54"/>
    </row>
    <row r="432" spans="2:12" s="46" customFormat="1" x14ac:dyDescent="0.25">
      <c r="B432" s="55"/>
      <c r="F432" s="45"/>
      <c r="K432" s="54"/>
      <c r="L432" s="54"/>
    </row>
    <row r="433" spans="2:12" s="46" customFormat="1" x14ac:dyDescent="0.25">
      <c r="B433" s="55"/>
      <c r="F433" s="45"/>
      <c r="K433" s="54"/>
      <c r="L433" s="54"/>
    </row>
    <row r="434" spans="2:12" s="46" customFormat="1" x14ac:dyDescent="0.25">
      <c r="B434" s="55"/>
      <c r="F434" s="45"/>
      <c r="K434" s="54"/>
      <c r="L434" s="54"/>
    </row>
    <row r="435" spans="2:12" s="46" customFormat="1" x14ac:dyDescent="0.25">
      <c r="B435" s="55"/>
      <c r="F435" s="45"/>
      <c r="K435" s="54"/>
      <c r="L435" s="54"/>
    </row>
    <row r="436" spans="2:12" s="46" customFormat="1" x14ac:dyDescent="0.25">
      <c r="B436" s="55"/>
      <c r="F436" s="45"/>
      <c r="K436" s="54"/>
      <c r="L436" s="54"/>
    </row>
    <row r="437" spans="2:12" s="46" customFormat="1" x14ac:dyDescent="0.25">
      <c r="B437" s="55"/>
      <c r="F437" s="45"/>
      <c r="K437" s="54"/>
      <c r="L437" s="54"/>
    </row>
    <row r="438" spans="2:12" s="46" customFormat="1" x14ac:dyDescent="0.25">
      <c r="B438" s="55"/>
      <c r="F438" s="45"/>
      <c r="K438" s="54"/>
      <c r="L438" s="54"/>
    </row>
    <row r="439" spans="2:12" s="46" customFormat="1" x14ac:dyDescent="0.25">
      <c r="B439" s="55"/>
      <c r="F439" s="45"/>
      <c r="K439" s="54"/>
      <c r="L439" s="54"/>
    </row>
    <row r="440" spans="2:12" s="46" customFormat="1" x14ac:dyDescent="0.25">
      <c r="B440" s="55"/>
      <c r="F440" s="45"/>
      <c r="K440" s="54"/>
      <c r="L440" s="54"/>
    </row>
    <row r="441" spans="2:12" s="46" customFormat="1" x14ac:dyDescent="0.25">
      <c r="B441" s="55"/>
      <c r="F441" s="45"/>
      <c r="K441" s="54"/>
      <c r="L441" s="54"/>
    </row>
    <row r="442" spans="2:12" s="46" customFormat="1" x14ac:dyDescent="0.25">
      <c r="B442" s="55"/>
      <c r="F442" s="45"/>
      <c r="K442" s="54"/>
      <c r="L442" s="54"/>
    </row>
    <row r="443" spans="2:12" s="46" customFormat="1" x14ac:dyDescent="0.25">
      <c r="B443" s="55"/>
      <c r="F443" s="45"/>
      <c r="K443" s="54"/>
      <c r="L443" s="54"/>
    </row>
    <row r="444" spans="2:12" s="46" customFormat="1" x14ac:dyDescent="0.25">
      <c r="B444" s="55"/>
      <c r="F444" s="45"/>
      <c r="K444" s="54"/>
      <c r="L444" s="54"/>
    </row>
    <row r="445" spans="2:12" s="46" customFormat="1" x14ac:dyDescent="0.25">
      <c r="B445" s="55"/>
      <c r="F445" s="45"/>
      <c r="K445" s="54"/>
      <c r="L445" s="54"/>
    </row>
    <row r="446" spans="2:12" s="46" customFormat="1" x14ac:dyDescent="0.25">
      <c r="B446" s="55"/>
      <c r="F446" s="45"/>
      <c r="K446" s="54"/>
      <c r="L446" s="54"/>
    </row>
    <row r="447" spans="2:12" s="46" customFormat="1" x14ac:dyDescent="0.25">
      <c r="B447" s="55"/>
      <c r="F447" s="45"/>
      <c r="K447" s="54"/>
      <c r="L447" s="54"/>
    </row>
    <row r="448" spans="2:12" s="46" customFormat="1" x14ac:dyDescent="0.25">
      <c r="B448" s="55"/>
      <c r="F448" s="45"/>
      <c r="K448" s="54"/>
      <c r="L448" s="54"/>
    </row>
    <row r="449" spans="2:12" s="46" customFormat="1" x14ac:dyDescent="0.25">
      <c r="B449" s="55"/>
      <c r="F449" s="45"/>
      <c r="K449" s="54"/>
      <c r="L449" s="54"/>
    </row>
    <row r="450" spans="2:12" s="46" customFormat="1" x14ac:dyDescent="0.25">
      <c r="B450" s="55"/>
      <c r="F450" s="45"/>
      <c r="K450" s="54"/>
      <c r="L450" s="54"/>
    </row>
    <row r="451" spans="2:12" s="46" customFormat="1" x14ac:dyDescent="0.25">
      <c r="B451" s="55"/>
      <c r="F451" s="45"/>
      <c r="K451" s="54"/>
      <c r="L451" s="54"/>
    </row>
    <row r="452" spans="2:12" s="46" customFormat="1" x14ac:dyDescent="0.25">
      <c r="B452" s="55"/>
      <c r="F452" s="45"/>
      <c r="K452" s="54"/>
      <c r="L452" s="54"/>
    </row>
    <row r="453" spans="2:12" s="46" customFormat="1" x14ac:dyDescent="0.25">
      <c r="B453" s="55"/>
      <c r="F453" s="45"/>
      <c r="K453" s="54"/>
      <c r="L453" s="54"/>
    </row>
    <row r="454" spans="2:12" s="46" customFormat="1" x14ac:dyDescent="0.25">
      <c r="B454" s="55"/>
      <c r="F454" s="45"/>
      <c r="K454" s="54"/>
      <c r="L454" s="54"/>
    </row>
    <row r="455" spans="2:12" s="46" customFormat="1" x14ac:dyDescent="0.25">
      <c r="B455" s="55"/>
      <c r="F455" s="45"/>
      <c r="K455" s="54"/>
      <c r="L455" s="54"/>
    </row>
    <row r="456" spans="2:12" s="46" customFormat="1" x14ac:dyDescent="0.25">
      <c r="B456" s="55"/>
      <c r="F456" s="45"/>
      <c r="K456" s="54"/>
      <c r="L456" s="54"/>
    </row>
    <row r="457" spans="2:12" s="46" customFormat="1" x14ac:dyDescent="0.25">
      <c r="B457" s="55"/>
      <c r="F457" s="45"/>
      <c r="K457" s="54"/>
      <c r="L457" s="54"/>
    </row>
    <row r="458" spans="2:12" s="46" customFormat="1" x14ac:dyDescent="0.25">
      <c r="B458" s="55"/>
      <c r="F458" s="45"/>
      <c r="K458" s="54"/>
      <c r="L458" s="54"/>
    </row>
    <row r="459" spans="2:12" s="46" customFormat="1" x14ac:dyDescent="0.25">
      <c r="B459" s="55"/>
      <c r="F459" s="45"/>
      <c r="K459" s="54"/>
      <c r="L459" s="54"/>
    </row>
    <row r="460" spans="2:12" s="46" customFormat="1" x14ac:dyDescent="0.25">
      <c r="B460" s="55"/>
      <c r="F460" s="45"/>
      <c r="K460" s="54"/>
      <c r="L460" s="54"/>
    </row>
    <row r="461" spans="2:12" s="46" customFormat="1" x14ac:dyDescent="0.25">
      <c r="B461" s="55"/>
      <c r="F461" s="45"/>
      <c r="K461" s="54"/>
      <c r="L461" s="54"/>
    </row>
    <row r="462" spans="2:12" s="46" customFormat="1" x14ac:dyDescent="0.25">
      <c r="B462" s="55"/>
      <c r="F462" s="45"/>
      <c r="K462" s="54"/>
      <c r="L462" s="54"/>
    </row>
    <row r="463" spans="2:12" s="46" customFormat="1" x14ac:dyDescent="0.25">
      <c r="B463" s="55"/>
      <c r="F463" s="45"/>
      <c r="K463" s="54"/>
      <c r="L463" s="54"/>
    </row>
    <row r="464" spans="2:12" s="46" customFormat="1" x14ac:dyDescent="0.25">
      <c r="B464" s="55"/>
      <c r="F464" s="45"/>
      <c r="K464" s="54"/>
      <c r="L464" s="54"/>
    </row>
    <row r="465" spans="2:12" s="46" customFormat="1" x14ac:dyDescent="0.25">
      <c r="B465" s="55"/>
      <c r="F465" s="45"/>
      <c r="K465" s="54"/>
      <c r="L465" s="54"/>
    </row>
    <row r="466" spans="2:12" s="46" customFormat="1" x14ac:dyDescent="0.25">
      <c r="B466" s="55"/>
      <c r="F466" s="45"/>
      <c r="K466" s="54"/>
      <c r="L466" s="54"/>
    </row>
    <row r="467" spans="2:12" s="46" customFormat="1" x14ac:dyDescent="0.25">
      <c r="B467" s="55"/>
      <c r="F467" s="45"/>
      <c r="K467" s="54"/>
      <c r="L467" s="54"/>
    </row>
    <row r="468" spans="2:12" s="46" customFormat="1" x14ac:dyDescent="0.25">
      <c r="B468" s="55"/>
      <c r="F468" s="45"/>
      <c r="K468" s="54"/>
      <c r="L468" s="54"/>
    </row>
    <row r="469" spans="2:12" s="46" customFormat="1" x14ac:dyDescent="0.25">
      <c r="B469" s="55"/>
      <c r="F469" s="45"/>
      <c r="K469" s="54"/>
      <c r="L469" s="54"/>
    </row>
    <row r="470" spans="2:12" s="46" customFormat="1" x14ac:dyDescent="0.25">
      <c r="B470" s="55"/>
      <c r="F470" s="45"/>
      <c r="K470" s="54"/>
      <c r="L470" s="54"/>
    </row>
    <row r="471" spans="2:12" s="46" customFormat="1" x14ac:dyDescent="0.25">
      <c r="B471" s="55"/>
      <c r="F471" s="45"/>
      <c r="K471" s="54"/>
      <c r="L471" s="54"/>
    </row>
    <row r="472" spans="2:12" s="46" customFormat="1" x14ac:dyDescent="0.25">
      <c r="B472" s="55"/>
      <c r="F472" s="45"/>
      <c r="K472" s="54"/>
      <c r="L472" s="54"/>
    </row>
    <row r="473" spans="2:12" s="46" customFormat="1" x14ac:dyDescent="0.25">
      <c r="B473" s="55"/>
      <c r="F473" s="45"/>
      <c r="K473" s="54"/>
      <c r="L473" s="54"/>
    </row>
    <row r="474" spans="2:12" s="46" customFormat="1" x14ac:dyDescent="0.25">
      <c r="B474" s="55"/>
      <c r="F474" s="45"/>
      <c r="K474" s="54"/>
      <c r="L474" s="54"/>
    </row>
    <row r="475" spans="2:12" s="46" customFormat="1" x14ac:dyDescent="0.25">
      <c r="B475" s="55"/>
      <c r="F475" s="45"/>
      <c r="K475" s="54"/>
      <c r="L475" s="54"/>
    </row>
    <row r="476" spans="2:12" s="46" customFormat="1" x14ac:dyDescent="0.25">
      <c r="B476" s="55"/>
      <c r="F476" s="45"/>
      <c r="K476" s="54"/>
      <c r="L476" s="54"/>
    </row>
    <row r="477" spans="2:12" s="46" customFormat="1" x14ac:dyDescent="0.25">
      <c r="B477" s="55"/>
      <c r="F477" s="45"/>
      <c r="K477" s="54"/>
      <c r="L477" s="54"/>
    </row>
    <row r="478" spans="2:12" s="46" customFormat="1" x14ac:dyDescent="0.25">
      <c r="B478" s="55"/>
      <c r="F478" s="45"/>
      <c r="K478" s="54"/>
      <c r="L478" s="54"/>
    </row>
    <row r="479" spans="2:12" s="46" customFormat="1" x14ac:dyDescent="0.25">
      <c r="B479" s="55"/>
      <c r="F479" s="45"/>
      <c r="K479" s="54"/>
      <c r="L479" s="54"/>
    </row>
    <row r="480" spans="2:12" s="46" customFormat="1" x14ac:dyDescent="0.25">
      <c r="B480" s="55"/>
      <c r="F480" s="45"/>
      <c r="K480" s="54"/>
      <c r="L480" s="54"/>
    </row>
    <row r="481" spans="2:12" s="46" customFormat="1" x14ac:dyDescent="0.25">
      <c r="B481" s="55"/>
      <c r="F481" s="45"/>
      <c r="K481" s="54"/>
      <c r="L481" s="54"/>
    </row>
    <row r="482" spans="2:12" s="46" customFormat="1" x14ac:dyDescent="0.25">
      <c r="B482" s="55"/>
      <c r="F482" s="45"/>
      <c r="K482" s="54"/>
      <c r="L482" s="54"/>
    </row>
    <row r="483" spans="2:12" s="46" customFormat="1" x14ac:dyDescent="0.25">
      <c r="B483" s="55"/>
      <c r="F483" s="45"/>
      <c r="K483" s="54"/>
      <c r="L483" s="54"/>
    </row>
    <row r="484" spans="2:12" s="46" customFormat="1" x14ac:dyDescent="0.25">
      <c r="B484" s="55"/>
      <c r="F484" s="45"/>
      <c r="K484" s="54"/>
      <c r="L484" s="54"/>
    </row>
    <row r="485" spans="2:12" s="46" customFormat="1" x14ac:dyDescent="0.25">
      <c r="B485" s="55"/>
      <c r="F485" s="45"/>
      <c r="K485" s="54"/>
      <c r="L485" s="54"/>
    </row>
    <row r="486" spans="2:12" s="46" customFormat="1" x14ac:dyDescent="0.25">
      <c r="B486" s="55"/>
      <c r="F486" s="45"/>
      <c r="K486" s="54"/>
      <c r="L486" s="54"/>
    </row>
    <row r="487" spans="2:12" s="46" customFormat="1" x14ac:dyDescent="0.25">
      <c r="B487" s="55"/>
      <c r="F487" s="45"/>
      <c r="K487" s="54"/>
      <c r="L487" s="54"/>
    </row>
    <row r="488" spans="2:12" s="46" customFormat="1" x14ac:dyDescent="0.25">
      <c r="B488" s="55"/>
      <c r="F488" s="45"/>
      <c r="K488" s="54"/>
      <c r="L488" s="54"/>
    </row>
    <row r="489" spans="2:12" s="46" customFormat="1" x14ac:dyDescent="0.25">
      <c r="B489" s="55"/>
      <c r="F489" s="45"/>
      <c r="K489" s="54"/>
      <c r="L489" s="54"/>
    </row>
    <row r="490" spans="2:12" s="46" customFormat="1" x14ac:dyDescent="0.25">
      <c r="B490" s="55"/>
      <c r="F490" s="45"/>
      <c r="K490" s="54"/>
      <c r="L490" s="54"/>
    </row>
    <row r="491" spans="2:12" s="46" customFormat="1" x14ac:dyDescent="0.25">
      <c r="B491" s="55"/>
      <c r="F491" s="45"/>
      <c r="K491" s="54"/>
      <c r="L491" s="54"/>
    </row>
    <row r="492" spans="2:12" s="46" customFormat="1" x14ac:dyDescent="0.25">
      <c r="B492" s="55"/>
      <c r="F492" s="45"/>
      <c r="K492" s="54"/>
      <c r="L492" s="54"/>
    </row>
    <row r="493" spans="2:12" s="46" customFormat="1" x14ac:dyDescent="0.25">
      <c r="B493" s="55"/>
      <c r="F493" s="45"/>
      <c r="K493" s="54"/>
      <c r="L493" s="54"/>
    </row>
    <row r="494" spans="2:12" s="46" customFormat="1" x14ac:dyDescent="0.25">
      <c r="B494" s="55"/>
      <c r="F494" s="45"/>
      <c r="K494" s="54"/>
      <c r="L494" s="54"/>
    </row>
    <row r="495" spans="2:12" s="46" customFormat="1" x14ac:dyDescent="0.25">
      <c r="B495" s="55"/>
      <c r="F495" s="45"/>
      <c r="K495" s="54"/>
      <c r="L495" s="54"/>
    </row>
    <row r="496" spans="2:12" s="46" customFormat="1" x14ac:dyDescent="0.25">
      <c r="B496" s="55"/>
      <c r="F496" s="45"/>
      <c r="K496" s="54"/>
      <c r="L496" s="54"/>
    </row>
    <row r="497" spans="2:12" s="46" customFormat="1" x14ac:dyDescent="0.25">
      <c r="B497" s="55"/>
      <c r="F497" s="45"/>
      <c r="K497" s="54"/>
      <c r="L497" s="54"/>
    </row>
    <row r="498" spans="2:12" s="46" customFormat="1" x14ac:dyDescent="0.25">
      <c r="B498" s="55"/>
      <c r="F498" s="45"/>
      <c r="K498" s="54"/>
      <c r="L498" s="54"/>
    </row>
    <row r="499" spans="2:12" s="46" customFormat="1" x14ac:dyDescent="0.25">
      <c r="B499" s="55"/>
      <c r="F499" s="45"/>
      <c r="K499" s="54"/>
      <c r="L499" s="54"/>
    </row>
    <row r="500" spans="2:12" s="46" customFormat="1" x14ac:dyDescent="0.25">
      <c r="B500" s="55"/>
      <c r="F500" s="45"/>
      <c r="K500" s="54"/>
      <c r="L500" s="54"/>
    </row>
    <row r="501" spans="2:12" s="46" customFormat="1" x14ac:dyDescent="0.25">
      <c r="B501" s="55"/>
      <c r="F501" s="45"/>
      <c r="K501" s="54"/>
      <c r="L501" s="54"/>
    </row>
    <row r="502" spans="2:12" s="46" customFormat="1" x14ac:dyDescent="0.25">
      <c r="B502" s="55"/>
      <c r="F502" s="45"/>
      <c r="K502" s="54"/>
      <c r="L502" s="54"/>
    </row>
    <row r="503" spans="2:12" s="46" customFormat="1" x14ac:dyDescent="0.25">
      <c r="B503" s="55"/>
      <c r="F503" s="45"/>
      <c r="K503" s="54"/>
      <c r="L503" s="54"/>
    </row>
    <row r="504" spans="2:12" s="46" customFormat="1" x14ac:dyDescent="0.25">
      <c r="B504" s="55"/>
      <c r="F504" s="45"/>
      <c r="K504" s="54"/>
      <c r="L504" s="54"/>
    </row>
    <row r="505" spans="2:12" s="46" customFormat="1" x14ac:dyDescent="0.25">
      <c r="B505" s="55"/>
      <c r="F505" s="45"/>
      <c r="K505" s="54"/>
      <c r="L505" s="54"/>
    </row>
    <row r="506" spans="2:12" s="46" customFormat="1" x14ac:dyDescent="0.25">
      <c r="B506" s="55"/>
      <c r="F506" s="45"/>
      <c r="K506" s="54"/>
      <c r="L506" s="54"/>
    </row>
    <row r="507" spans="2:12" s="46" customFormat="1" x14ac:dyDescent="0.25">
      <c r="B507" s="55"/>
      <c r="F507" s="45"/>
      <c r="K507" s="54"/>
      <c r="L507" s="54"/>
    </row>
    <row r="508" spans="2:12" s="46" customFormat="1" x14ac:dyDescent="0.25">
      <c r="B508" s="55"/>
      <c r="F508" s="45"/>
      <c r="K508" s="54"/>
      <c r="L508" s="54"/>
    </row>
    <row r="509" spans="2:12" s="46" customFormat="1" x14ac:dyDescent="0.25">
      <c r="B509" s="55"/>
      <c r="F509" s="45"/>
      <c r="K509" s="54"/>
      <c r="L509" s="54"/>
    </row>
    <row r="510" spans="2:12" s="46" customFormat="1" x14ac:dyDescent="0.25">
      <c r="B510" s="55"/>
      <c r="F510" s="45"/>
      <c r="K510" s="54"/>
      <c r="L510" s="54"/>
    </row>
    <row r="511" spans="2:12" s="46" customFormat="1" x14ac:dyDescent="0.25">
      <c r="B511" s="55"/>
      <c r="F511" s="45"/>
      <c r="K511" s="54"/>
      <c r="L511" s="54"/>
    </row>
    <row r="512" spans="2:12" s="46" customFormat="1" x14ac:dyDescent="0.25">
      <c r="B512" s="55"/>
      <c r="F512" s="45"/>
      <c r="K512" s="54"/>
      <c r="L512" s="54"/>
    </row>
    <row r="513" spans="2:12" s="46" customFormat="1" x14ac:dyDescent="0.25">
      <c r="B513" s="55"/>
      <c r="F513" s="45"/>
      <c r="K513" s="54"/>
      <c r="L513" s="54"/>
    </row>
    <row r="514" spans="2:12" s="46" customFormat="1" x14ac:dyDescent="0.25">
      <c r="B514" s="55"/>
      <c r="F514" s="45"/>
      <c r="K514" s="54"/>
      <c r="L514" s="54"/>
    </row>
    <row r="515" spans="2:12" s="46" customFormat="1" x14ac:dyDescent="0.25">
      <c r="B515" s="55"/>
      <c r="F515" s="45"/>
      <c r="K515" s="54"/>
      <c r="L515" s="54"/>
    </row>
    <row r="516" spans="2:12" s="46" customFormat="1" x14ac:dyDescent="0.25">
      <c r="B516" s="55"/>
      <c r="F516" s="45"/>
      <c r="K516" s="54"/>
      <c r="L516" s="54"/>
    </row>
    <row r="517" spans="2:12" s="46" customFormat="1" x14ac:dyDescent="0.25">
      <c r="B517" s="55"/>
      <c r="F517" s="45"/>
      <c r="K517" s="54"/>
      <c r="L517" s="54"/>
    </row>
    <row r="518" spans="2:12" s="46" customFormat="1" x14ac:dyDescent="0.25">
      <c r="B518" s="55"/>
      <c r="F518" s="45"/>
      <c r="K518" s="54"/>
      <c r="L518" s="54"/>
    </row>
    <row r="519" spans="2:12" s="46" customFormat="1" x14ac:dyDescent="0.25">
      <c r="B519" s="55"/>
      <c r="F519" s="45"/>
      <c r="K519" s="54"/>
      <c r="L519" s="54"/>
    </row>
    <row r="520" spans="2:12" s="46" customFormat="1" x14ac:dyDescent="0.25">
      <c r="B520" s="55"/>
      <c r="F520" s="45"/>
      <c r="K520" s="54"/>
      <c r="L520" s="54"/>
    </row>
    <row r="521" spans="2:12" s="46" customFormat="1" x14ac:dyDescent="0.25">
      <c r="B521" s="55"/>
      <c r="F521" s="45"/>
      <c r="K521" s="54"/>
      <c r="L521" s="54"/>
    </row>
    <row r="522" spans="2:12" s="46" customFormat="1" x14ac:dyDescent="0.25">
      <c r="B522" s="55"/>
      <c r="F522" s="45"/>
      <c r="K522" s="54"/>
      <c r="L522" s="54"/>
    </row>
    <row r="523" spans="2:12" s="46" customFormat="1" x14ac:dyDescent="0.25">
      <c r="B523" s="55"/>
      <c r="F523" s="45"/>
      <c r="K523" s="54"/>
      <c r="L523" s="54"/>
    </row>
    <row r="524" spans="2:12" s="46" customFormat="1" x14ac:dyDescent="0.25">
      <c r="B524" s="55"/>
      <c r="F524" s="45"/>
      <c r="K524" s="54"/>
      <c r="L524" s="54"/>
    </row>
    <row r="525" spans="2:12" s="46" customFormat="1" x14ac:dyDescent="0.25">
      <c r="B525" s="55"/>
      <c r="F525" s="45"/>
      <c r="K525" s="54"/>
      <c r="L525" s="54"/>
    </row>
    <row r="526" spans="2:12" s="46" customFormat="1" x14ac:dyDescent="0.25">
      <c r="B526" s="55"/>
      <c r="F526" s="45"/>
      <c r="K526" s="54"/>
      <c r="L526" s="54"/>
    </row>
    <row r="527" spans="2:12" s="46" customFormat="1" x14ac:dyDescent="0.25">
      <c r="B527" s="55"/>
      <c r="F527" s="45"/>
      <c r="K527" s="54"/>
      <c r="L527" s="54"/>
    </row>
    <row r="528" spans="2:12" s="46" customFormat="1" x14ac:dyDescent="0.25">
      <c r="B528" s="55"/>
      <c r="F528" s="45"/>
      <c r="K528" s="54"/>
      <c r="L528" s="54"/>
    </row>
    <row r="529" spans="2:12" s="46" customFormat="1" x14ac:dyDescent="0.25">
      <c r="B529" s="55"/>
      <c r="F529" s="45"/>
      <c r="K529" s="54"/>
      <c r="L529" s="54"/>
    </row>
    <row r="530" spans="2:12" s="46" customFormat="1" x14ac:dyDescent="0.25">
      <c r="B530" s="55"/>
      <c r="F530" s="45"/>
      <c r="K530" s="54"/>
      <c r="L530" s="54"/>
    </row>
    <row r="531" spans="2:12" s="46" customFormat="1" x14ac:dyDescent="0.25">
      <c r="B531" s="55"/>
      <c r="F531" s="45"/>
      <c r="K531" s="54"/>
      <c r="L531" s="54"/>
    </row>
    <row r="532" spans="2:12" s="46" customFormat="1" x14ac:dyDescent="0.25">
      <c r="B532" s="55"/>
      <c r="F532" s="45"/>
      <c r="K532" s="54"/>
      <c r="L532" s="54"/>
    </row>
    <row r="533" spans="2:12" s="46" customFormat="1" x14ac:dyDescent="0.25">
      <c r="B533" s="55"/>
      <c r="F533" s="45"/>
      <c r="K533" s="54"/>
      <c r="L533" s="54"/>
    </row>
    <row r="534" spans="2:12" s="46" customFormat="1" x14ac:dyDescent="0.25">
      <c r="B534" s="55"/>
      <c r="F534" s="45"/>
      <c r="K534" s="54"/>
      <c r="L534" s="54"/>
    </row>
    <row r="535" spans="2:12" s="46" customFormat="1" x14ac:dyDescent="0.25">
      <c r="B535" s="55"/>
      <c r="F535" s="45"/>
      <c r="K535" s="54"/>
      <c r="L535" s="54"/>
    </row>
    <row r="536" spans="2:12" s="46" customFormat="1" x14ac:dyDescent="0.25">
      <c r="B536" s="55"/>
      <c r="F536" s="45"/>
      <c r="K536" s="54"/>
      <c r="L536" s="54"/>
    </row>
    <row r="537" spans="2:12" s="46" customFormat="1" x14ac:dyDescent="0.25">
      <c r="B537" s="55"/>
      <c r="F537" s="45"/>
      <c r="K537" s="54"/>
      <c r="L537" s="54"/>
    </row>
    <row r="538" spans="2:12" s="46" customFormat="1" x14ac:dyDescent="0.25">
      <c r="B538" s="55"/>
      <c r="F538" s="45"/>
      <c r="K538" s="54"/>
      <c r="L538" s="54"/>
    </row>
    <row r="539" spans="2:12" s="46" customFormat="1" x14ac:dyDescent="0.25">
      <c r="B539" s="55"/>
      <c r="F539" s="45"/>
      <c r="K539" s="54"/>
      <c r="L539" s="54"/>
    </row>
    <row r="540" spans="2:12" s="46" customFormat="1" x14ac:dyDescent="0.25">
      <c r="B540" s="55"/>
      <c r="F540" s="45"/>
      <c r="K540" s="54"/>
      <c r="L540" s="54"/>
    </row>
    <row r="541" spans="2:12" s="46" customFormat="1" x14ac:dyDescent="0.25">
      <c r="B541" s="55"/>
      <c r="F541" s="45"/>
      <c r="K541" s="54"/>
      <c r="L541" s="54"/>
    </row>
    <row r="542" spans="2:12" s="46" customFormat="1" x14ac:dyDescent="0.25">
      <c r="B542" s="55"/>
      <c r="F542" s="45"/>
      <c r="K542" s="54"/>
      <c r="L542" s="54"/>
    </row>
    <row r="543" spans="2:12" s="46" customFormat="1" x14ac:dyDescent="0.25">
      <c r="B543" s="55"/>
      <c r="F543" s="45"/>
      <c r="K543" s="54"/>
      <c r="L543" s="54"/>
    </row>
    <row r="544" spans="2:12" s="46" customFormat="1" x14ac:dyDescent="0.25">
      <c r="B544" s="55"/>
      <c r="F544" s="45"/>
      <c r="K544" s="54"/>
      <c r="L544" s="54"/>
    </row>
    <row r="545" spans="2:12" s="46" customFormat="1" x14ac:dyDescent="0.25">
      <c r="B545" s="55"/>
      <c r="F545" s="45"/>
      <c r="K545" s="54"/>
      <c r="L545" s="54"/>
    </row>
    <row r="546" spans="2:12" s="46" customFormat="1" x14ac:dyDescent="0.25">
      <c r="B546" s="55"/>
      <c r="F546" s="45"/>
      <c r="K546" s="54"/>
      <c r="L546" s="54"/>
    </row>
    <row r="547" spans="2:12" s="46" customFormat="1" x14ac:dyDescent="0.25">
      <c r="B547" s="55"/>
      <c r="F547" s="45"/>
      <c r="K547" s="54"/>
      <c r="L547" s="54"/>
    </row>
    <row r="548" spans="2:12" s="46" customFormat="1" x14ac:dyDescent="0.25">
      <c r="B548" s="55"/>
      <c r="F548" s="45"/>
      <c r="K548" s="54"/>
      <c r="L548" s="54"/>
    </row>
    <row r="549" spans="2:12" s="46" customFormat="1" x14ac:dyDescent="0.25">
      <c r="B549" s="55"/>
      <c r="F549" s="45"/>
      <c r="K549" s="54"/>
      <c r="L549" s="54"/>
    </row>
    <row r="550" spans="2:12" s="46" customFormat="1" x14ac:dyDescent="0.25">
      <c r="B550" s="55"/>
      <c r="F550" s="45"/>
      <c r="K550" s="54"/>
      <c r="L550" s="54"/>
    </row>
    <row r="551" spans="2:12" s="46" customFormat="1" x14ac:dyDescent="0.25">
      <c r="B551" s="55"/>
      <c r="F551" s="45"/>
      <c r="K551" s="54"/>
      <c r="L551" s="54"/>
    </row>
    <row r="552" spans="2:12" s="46" customFormat="1" x14ac:dyDescent="0.25">
      <c r="B552" s="55"/>
      <c r="F552" s="45"/>
      <c r="K552" s="54"/>
      <c r="L552" s="54"/>
    </row>
    <row r="553" spans="2:12" s="46" customFormat="1" x14ac:dyDescent="0.25">
      <c r="B553" s="55"/>
      <c r="F553" s="45"/>
      <c r="K553" s="54"/>
      <c r="L553" s="54"/>
    </row>
    <row r="554" spans="2:12" s="46" customFormat="1" x14ac:dyDescent="0.25">
      <c r="B554" s="55"/>
      <c r="F554" s="45"/>
      <c r="K554" s="54"/>
      <c r="L554" s="54"/>
    </row>
    <row r="555" spans="2:12" s="46" customFormat="1" x14ac:dyDescent="0.25">
      <c r="B555" s="55"/>
      <c r="F555" s="45"/>
      <c r="K555" s="54"/>
      <c r="L555" s="54"/>
    </row>
    <row r="556" spans="2:12" s="46" customFormat="1" x14ac:dyDescent="0.25">
      <c r="B556" s="55"/>
      <c r="F556" s="45"/>
      <c r="K556" s="54"/>
      <c r="L556" s="54"/>
    </row>
    <row r="557" spans="2:12" s="46" customFormat="1" x14ac:dyDescent="0.25">
      <c r="B557" s="55"/>
      <c r="F557" s="45"/>
      <c r="K557" s="54"/>
      <c r="L557" s="54"/>
    </row>
    <row r="558" spans="2:12" s="46" customFormat="1" x14ac:dyDescent="0.25">
      <c r="B558" s="55"/>
      <c r="F558" s="45"/>
      <c r="K558" s="54"/>
      <c r="L558" s="54"/>
    </row>
    <row r="559" spans="2:12" s="46" customFormat="1" x14ac:dyDescent="0.25">
      <c r="B559" s="55"/>
      <c r="F559" s="45"/>
      <c r="K559" s="54"/>
      <c r="L559" s="54"/>
    </row>
    <row r="560" spans="2:12" s="46" customFormat="1" x14ac:dyDescent="0.25">
      <c r="B560" s="55"/>
      <c r="F560" s="45"/>
      <c r="K560" s="54"/>
      <c r="L560" s="54"/>
    </row>
    <row r="561" spans="2:12" s="46" customFormat="1" x14ac:dyDescent="0.25">
      <c r="B561" s="55"/>
      <c r="F561" s="45"/>
      <c r="K561" s="54"/>
      <c r="L561" s="54"/>
    </row>
    <row r="562" spans="2:12" s="46" customFormat="1" x14ac:dyDescent="0.25">
      <c r="B562" s="55"/>
      <c r="F562" s="45"/>
      <c r="K562" s="54"/>
      <c r="L562" s="54"/>
    </row>
    <row r="563" spans="2:12" s="46" customFormat="1" x14ac:dyDescent="0.25">
      <c r="B563" s="55"/>
      <c r="F563" s="45"/>
      <c r="K563" s="54"/>
      <c r="L563" s="54"/>
    </row>
    <row r="564" spans="2:12" s="46" customFormat="1" x14ac:dyDescent="0.25">
      <c r="B564" s="55"/>
      <c r="F564" s="45"/>
      <c r="K564" s="54"/>
      <c r="L564" s="54"/>
    </row>
    <row r="565" spans="2:12" s="46" customFormat="1" x14ac:dyDescent="0.25">
      <c r="B565" s="55"/>
      <c r="F565" s="45"/>
      <c r="K565" s="54"/>
      <c r="L565" s="54"/>
    </row>
    <row r="566" spans="2:12" s="46" customFormat="1" x14ac:dyDescent="0.25">
      <c r="B566" s="55"/>
      <c r="F566" s="45"/>
      <c r="K566" s="54"/>
      <c r="L566" s="54"/>
    </row>
    <row r="567" spans="2:12" s="46" customFormat="1" x14ac:dyDescent="0.25">
      <c r="B567" s="55"/>
      <c r="F567" s="45"/>
      <c r="K567" s="54"/>
      <c r="L567" s="54"/>
    </row>
    <row r="568" spans="2:12" s="46" customFormat="1" x14ac:dyDescent="0.25">
      <c r="B568" s="55"/>
      <c r="F568" s="45"/>
      <c r="K568" s="54"/>
      <c r="L568" s="54"/>
    </row>
    <row r="569" spans="2:12" s="46" customFormat="1" x14ac:dyDescent="0.25">
      <c r="B569" s="55"/>
      <c r="F569" s="45"/>
      <c r="K569" s="54"/>
      <c r="L569" s="54"/>
    </row>
    <row r="570" spans="2:12" s="46" customFormat="1" x14ac:dyDescent="0.25">
      <c r="B570" s="55"/>
      <c r="F570" s="45"/>
      <c r="K570" s="54"/>
      <c r="L570" s="54"/>
    </row>
    <row r="571" spans="2:12" s="46" customFormat="1" x14ac:dyDescent="0.25">
      <c r="B571" s="55"/>
      <c r="F571" s="45"/>
      <c r="K571" s="54"/>
      <c r="L571" s="54"/>
    </row>
    <row r="572" spans="2:12" s="46" customFormat="1" x14ac:dyDescent="0.25">
      <c r="B572" s="55"/>
      <c r="F572" s="45"/>
      <c r="K572" s="54"/>
      <c r="L572" s="54"/>
    </row>
    <row r="573" spans="2:12" s="46" customFormat="1" x14ac:dyDescent="0.25">
      <c r="B573" s="55"/>
      <c r="F573" s="45"/>
      <c r="K573" s="54"/>
      <c r="L573" s="54"/>
    </row>
    <row r="574" spans="2:12" s="46" customFormat="1" x14ac:dyDescent="0.25">
      <c r="B574" s="55"/>
      <c r="F574" s="45"/>
      <c r="K574" s="54"/>
      <c r="L574" s="54"/>
    </row>
    <row r="575" spans="2:12" s="46" customFormat="1" x14ac:dyDescent="0.25">
      <c r="B575" s="55"/>
      <c r="F575" s="45"/>
      <c r="K575" s="54"/>
      <c r="L575" s="54"/>
    </row>
    <row r="576" spans="2:12" s="46" customFormat="1" x14ac:dyDescent="0.25">
      <c r="B576" s="55"/>
      <c r="F576" s="45"/>
      <c r="K576" s="54"/>
      <c r="L576" s="54"/>
    </row>
    <row r="577" spans="2:12" s="46" customFormat="1" x14ac:dyDescent="0.25">
      <c r="B577" s="55"/>
      <c r="F577" s="45"/>
      <c r="K577" s="54"/>
      <c r="L577" s="54"/>
    </row>
    <row r="578" spans="2:12" s="46" customFormat="1" x14ac:dyDescent="0.25">
      <c r="B578" s="55"/>
      <c r="F578" s="45"/>
      <c r="K578" s="54"/>
      <c r="L578" s="54"/>
    </row>
    <row r="579" spans="2:12" s="46" customFormat="1" x14ac:dyDescent="0.25">
      <c r="B579" s="55"/>
      <c r="F579" s="45"/>
      <c r="K579" s="54"/>
      <c r="L579" s="54"/>
    </row>
    <row r="580" spans="2:12" s="46" customFormat="1" x14ac:dyDescent="0.25">
      <c r="B580" s="55"/>
      <c r="F580" s="45"/>
      <c r="K580" s="54"/>
      <c r="L580" s="54"/>
    </row>
    <row r="581" spans="2:12" s="46" customFormat="1" x14ac:dyDescent="0.25">
      <c r="B581" s="55"/>
      <c r="F581" s="45"/>
      <c r="K581" s="54"/>
      <c r="L581" s="54"/>
    </row>
    <row r="582" spans="2:12" s="46" customFormat="1" x14ac:dyDescent="0.25">
      <c r="B582" s="55"/>
      <c r="F582" s="45"/>
      <c r="K582" s="54"/>
      <c r="L582" s="54"/>
    </row>
    <row r="583" spans="2:12" s="46" customFormat="1" x14ac:dyDescent="0.25">
      <c r="B583" s="55"/>
      <c r="F583" s="45"/>
      <c r="K583" s="54"/>
      <c r="L583" s="54"/>
    </row>
    <row r="584" spans="2:12" s="46" customFormat="1" x14ac:dyDescent="0.25">
      <c r="B584" s="55"/>
      <c r="F584" s="45"/>
      <c r="K584" s="54"/>
      <c r="L584" s="54"/>
    </row>
    <row r="585" spans="2:12" s="46" customFormat="1" x14ac:dyDescent="0.25">
      <c r="B585" s="55"/>
      <c r="F585" s="45"/>
      <c r="K585" s="54"/>
      <c r="L585" s="54"/>
    </row>
    <row r="586" spans="2:12" s="46" customFormat="1" x14ac:dyDescent="0.25">
      <c r="B586" s="55"/>
      <c r="F586" s="45"/>
      <c r="K586" s="54"/>
      <c r="L586" s="54"/>
    </row>
    <row r="587" spans="2:12" s="46" customFormat="1" x14ac:dyDescent="0.25">
      <c r="B587" s="55"/>
      <c r="F587" s="45"/>
      <c r="K587" s="54"/>
      <c r="L587" s="54"/>
    </row>
    <row r="588" spans="2:12" s="46" customFormat="1" x14ac:dyDescent="0.25">
      <c r="B588" s="55"/>
      <c r="F588" s="45"/>
      <c r="K588" s="54"/>
      <c r="L588" s="54"/>
    </row>
    <row r="589" spans="2:12" s="46" customFormat="1" x14ac:dyDescent="0.25">
      <c r="B589" s="55"/>
      <c r="F589" s="45"/>
      <c r="K589" s="54"/>
      <c r="L589" s="54"/>
    </row>
    <row r="590" spans="2:12" s="46" customFormat="1" x14ac:dyDescent="0.25">
      <c r="B590" s="55"/>
      <c r="F590" s="45"/>
      <c r="K590" s="54"/>
      <c r="L590" s="54"/>
    </row>
    <row r="591" spans="2:12" s="46" customFormat="1" x14ac:dyDescent="0.25">
      <c r="B591" s="55"/>
      <c r="F591" s="45"/>
      <c r="K591" s="54"/>
      <c r="L591" s="54"/>
    </row>
    <row r="592" spans="2:12" s="46" customFormat="1" x14ac:dyDescent="0.25">
      <c r="B592" s="55"/>
      <c r="F592" s="45"/>
      <c r="K592" s="54"/>
      <c r="L592" s="54"/>
    </row>
    <row r="593" spans="2:12" s="46" customFormat="1" x14ac:dyDescent="0.25">
      <c r="B593" s="55"/>
      <c r="F593" s="45"/>
      <c r="K593" s="54"/>
      <c r="L593" s="54"/>
    </row>
    <row r="594" spans="2:12" s="46" customFormat="1" x14ac:dyDescent="0.25">
      <c r="B594" s="55"/>
      <c r="F594" s="45"/>
      <c r="K594" s="54"/>
      <c r="L594" s="54"/>
    </row>
    <row r="595" spans="2:12" s="46" customFormat="1" x14ac:dyDescent="0.25">
      <c r="B595" s="55"/>
      <c r="F595" s="45"/>
      <c r="K595" s="54"/>
      <c r="L595" s="54"/>
    </row>
    <row r="596" spans="2:12" s="46" customFormat="1" x14ac:dyDescent="0.25">
      <c r="B596" s="55"/>
      <c r="F596" s="45"/>
      <c r="K596" s="54"/>
      <c r="L596" s="54"/>
    </row>
    <row r="597" spans="2:12" s="46" customFormat="1" x14ac:dyDescent="0.25">
      <c r="B597" s="55"/>
      <c r="F597" s="45"/>
      <c r="K597" s="54"/>
      <c r="L597" s="54"/>
    </row>
    <row r="598" spans="2:12" s="46" customFormat="1" x14ac:dyDescent="0.25">
      <c r="B598" s="55"/>
      <c r="F598" s="45"/>
      <c r="K598" s="54"/>
      <c r="L598" s="54"/>
    </row>
    <row r="599" spans="2:12" s="46" customFormat="1" x14ac:dyDescent="0.25">
      <c r="B599" s="55"/>
      <c r="F599" s="45"/>
      <c r="K599" s="54"/>
      <c r="L599" s="54"/>
    </row>
    <row r="600" spans="2:12" s="46" customFormat="1" x14ac:dyDescent="0.25">
      <c r="B600" s="55"/>
      <c r="F600" s="45"/>
      <c r="K600" s="54"/>
      <c r="L600" s="54"/>
    </row>
    <row r="601" spans="2:12" s="46" customFormat="1" x14ac:dyDescent="0.25">
      <c r="B601" s="55"/>
      <c r="F601" s="45"/>
      <c r="K601" s="54"/>
      <c r="L601" s="54"/>
    </row>
    <row r="602" spans="2:12" s="46" customFormat="1" x14ac:dyDescent="0.25">
      <c r="B602" s="55"/>
      <c r="F602" s="45"/>
      <c r="K602" s="54"/>
      <c r="L602" s="54"/>
    </row>
    <row r="603" spans="2:12" s="46" customFormat="1" x14ac:dyDescent="0.25">
      <c r="B603" s="55"/>
      <c r="F603" s="45"/>
      <c r="K603" s="54"/>
      <c r="L603" s="54"/>
    </row>
    <row r="604" spans="2:12" s="46" customFormat="1" x14ac:dyDescent="0.25">
      <c r="B604" s="55"/>
      <c r="F604" s="45"/>
      <c r="K604" s="54"/>
      <c r="L604" s="54"/>
    </row>
    <row r="605" spans="2:12" s="46" customFormat="1" x14ac:dyDescent="0.25">
      <c r="B605" s="55"/>
      <c r="F605" s="45"/>
      <c r="K605" s="54"/>
      <c r="L605" s="54"/>
    </row>
    <row r="606" spans="2:12" s="46" customFormat="1" x14ac:dyDescent="0.25">
      <c r="B606" s="55"/>
      <c r="F606" s="45"/>
      <c r="K606" s="54"/>
      <c r="L606" s="54"/>
    </row>
    <row r="607" spans="2:12" s="46" customFormat="1" x14ac:dyDescent="0.25">
      <c r="B607" s="55"/>
      <c r="F607" s="45"/>
      <c r="K607" s="54"/>
      <c r="L607" s="54"/>
    </row>
    <row r="608" spans="2:12" s="46" customFormat="1" x14ac:dyDescent="0.25">
      <c r="B608" s="55"/>
      <c r="F608" s="45"/>
      <c r="K608" s="54"/>
      <c r="L608" s="54"/>
    </row>
    <row r="609" spans="2:12" s="46" customFormat="1" x14ac:dyDescent="0.25">
      <c r="B609" s="55"/>
      <c r="F609" s="45"/>
      <c r="K609" s="54"/>
      <c r="L609" s="54"/>
    </row>
    <row r="610" spans="2:12" s="46" customFormat="1" x14ac:dyDescent="0.25">
      <c r="B610" s="55"/>
      <c r="F610" s="45"/>
      <c r="K610" s="54"/>
      <c r="L610" s="54"/>
    </row>
    <row r="611" spans="2:12" s="46" customFormat="1" x14ac:dyDescent="0.25">
      <c r="B611" s="55"/>
      <c r="F611" s="45"/>
      <c r="K611" s="54"/>
      <c r="L611" s="54"/>
    </row>
    <row r="612" spans="2:12" s="46" customFormat="1" x14ac:dyDescent="0.25">
      <c r="B612" s="55"/>
      <c r="F612" s="45"/>
      <c r="K612" s="54"/>
      <c r="L612" s="54"/>
    </row>
    <row r="613" spans="2:12" s="46" customFormat="1" x14ac:dyDescent="0.25">
      <c r="B613" s="55"/>
      <c r="F613" s="45"/>
      <c r="K613" s="54"/>
      <c r="L613" s="54"/>
    </row>
    <row r="614" spans="2:12" s="46" customFormat="1" x14ac:dyDescent="0.25">
      <c r="B614" s="55"/>
      <c r="F614" s="45"/>
      <c r="K614" s="54"/>
      <c r="L614" s="54"/>
    </row>
    <row r="615" spans="2:12" s="46" customFormat="1" x14ac:dyDescent="0.25">
      <c r="B615" s="55"/>
      <c r="F615" s="45"/>
      <c r="K615" s="54"/>
      <c r="L615" s="54"/>
    </row>
    <row r="616" spans="2:12" s="46" customFormat="1" x14ac:dyDescent="0.25">
      <c r="B616" s="55"/>
      <c r="F616" s="45"/>
      <c r="K616" s="54"/>
      <c r="L616" s="54"/>
    </row>
    <row r="617" spans="2:12" s="46" customFormat="1" x14ac:dyDescent="0.25">
      <c r="B617" s="55"/>
      <c r="F617" s="45"/>
      <c r="K617" s="54"/>
      <c r="L617" s="54"/>
    </row>
    <row r="618" spans="2:12" s="46" customFormat="1" x14ac:dyDescent="0.25">
      <c r="B618" s="55"/>
      <c r="F618" s="45"/>
      <c r="K618" s="54"/>
      <c r="L618" s="54"/>
    </row>
    <row r="619" spans="2:12" s="46" customFormat="1" x14ac:dyDescent="0.25">
      <c r="B619" s="55"/>
      <c r="F619" s="45"/>
      <c r="K619" s="54"/>
      <c r="L619" s="54"/>
    </row>
    <row r="620" spans="2:12" s="46" customFormat="1" x14ac:dyDescent="0.25">
      <c r="B620" s="55"/>
      <c r="F620" s="45"/>
      <c r="K620" s="54"/>
      <c r="L620" s="54"/>
    </row>
    <row r="621" spans="2:12" s="46" customFormat="1" x14ac:dyDescent="0.25">
      <c r="B621" s="55"/>
      <c r="F621" s="45"/>
      <c r="K621" s="54"/>
      <c r="L621" s="54"/>
    </row>
    <row r="622" spans="2:12" s="46" customFormat="1" x14ac:dyDescent="0.25">
      <c r="B622" s="55"/>
      <c r="F622" s="45"/>
      <c r="K622" s="54"/>
      <c r="L622" s="54"/>
    </row>
    <row r="623" spans="2:12" s="46" customFormat="1" x14ac:dyDescent="0.25">
      <c r="B623" s="55"/>
      <c r="F623" s="45"/>
      <c r="K623" s="54"/>
      <c r="L623" s="54"/>
    </row>
    <row r="624" spans="2:12" s="46" customFormat="1" x14ac:dyDescent="0.25">
      <c r="B624" s="55"/>
      <c r="F624" s="45"/>
      <c r="K624" s="54"/>
      <c r="L624" s="54"/>
    </row>
    <row r="625" spans="2:12" s="46" customFormat="1" x14ac:dyDescent="0.25">
      <c r="B625" s="55"/>
      <c r="F625" s="45"/>
      <c r="K625" s="54"/>
      <c r="L625" s="54"/>
    </row>
    <row r="626" spans="2:12" s="46" customFormat="1" x14ac:dyDescent="0.25">
      <c r="B626" s="55"/>
      <c r="F626" s="45"/>
      <c r="K626" s="54"/>
      <c r="L626" s="54"/>
    </row>
    <row r="627" spans="2:12" s="46" customFormat="1" x14ac:dyDescent="0.25">
      <c r="B627" s="55"/>
      <c r="F627" s="45"/>
      <c r="K627" s="54"/>
      <c r="L627" s="54"/>
    </row>
    <row r="628" spans="2:12" s="46" customFormat="1" x14ac:dyDescent="0.25">
      <c r="B628" s="55"/>
      <c r="F628" s="45"/>
      <c r="K628" s="54"/>
      <c r="L628" s="54"/>
    </row>
    <row r="629" spans="2:12" s="46" customFormat="1" x14ac:dyDescent="0.25">
      <c r="B629" s="55"/>
      <c r="F629" s="45"/>
      <c r="K629" s="54"/>
      <c r="L629" s="54"/>
    </row>
    <row r="630" spans="2:12" s="46" customFormat="1" x14ac:dyDescent="0.25">
      <c r="B630" s="55"/>
      <c r="F630" s="45"/>
      <c r="K630" s="54"/>
      <c r="L630" s="54"/>
    </row>
    <row r="631" spans="2:12" s="46" customFormat="1" x14ac:dyDescent="0.25">
      <c r="B631" s="55"/>
      <c r="F631" s="45"/>
      <c r="K631" s="54"/>
      <c r="L631" s="54"/>
    </row>
    <row r="632" spans="2:12" s="46" customFormat="1" x14ac:dyDescent="0.25">
      <c r="B632" s="55"/>
      <c r="F632" s="45"/>
      <c r="K632" s="54"/>
      <c r="L632" s="54"/>
    </row>
    <row r="633" spans="2:12" s="46" customFormat="1" x14ac:dyDescent="0.25">
      <c r="B633" s="55"/>
      <c r="F633" s="45"/>
      <c r="K633" s="54"/>
      <c r="L633" s="54"/>
    </row>
    <row r="634" spans="2:12" s="46" customFormat="1" x14ac:dyDescent="0.25">
      <c r="B634" s="55"/>
      <c r="F634" s="45"/>
      <c r="K634" s="54"/>
      <c r="L634" s="54"/>
    </row>
    <row r="635" spans="2:12" s="46" customFormat="1" x14ac:dyDescent="0.25">
      <c r="B635" s="55"/>
      <c r="F635" s="45"/>
      <c r="K635" s="54"/>
      <c r="L635" s="54"/>
    </row>
    <row r="636" spans="2:12" s="46" customFormat="1" x14ac:dyDescent="0.25">
      <c r="B636" s="55"/>
      <c r="F636" s="45"/>
      <c r="K636" s="54"/>
      <c r="L636" s="54"/>
    </row>
    <row r="637" spans="2:12" s="46" customFormat="1" x14ac:dyDescent="0.25">
      <c r="B637" s="55"/>
      <c r="F637" s="45"/>
      <c r="K637" s="54"/>
      <c r="L637" s="54"/>
    </row>
    <row r="638" spans="2:12" s="46" customFormat="1" x14ac:dyDescent="0.25">
      <c r="B638" s="55"/>
      <c r="F638" s="45"/>
      <c r="K638" s="54"/>
      <c r="L638" s="54"/>
    </row>
    <row r="639" spans="2:12" s="46" customFormat="1" x14ac:dyDescent="0.25">
      <c r="B639" s="55"/>
      <c r="F639" s="45"/>
      <c r="K639" s="54"/>
      <c r="L639" s="54"/>
    </row>
    <row r="640" spans="2:12" s="46" customFormat="1" x14ac:dyDescent="0.25">
      <c r="B640" s="55"/>
      <c r="F640" s="45"/>
      <c r="K640" s="54"/>
      <c r="L640" s="54"/>
    </row>
    <row r="641" spans="2:12" s="46" customFormat="1" x14ac:dyDescent="0.25">
      <c r="B641" s="55"/>
      <c r="F641" s="45"/>
      <c r="K641" s="54"/>
      <c r="L641" s="54"/>
    </row>
    <row r="642" spans="2:12" s="46" customFormat="1" x14ac:dyDescent="0.25">
      <c r="B642" s="55"/>
      <c r="F642" s="45"/>
      <c r="K642" s="54"/>
      <c r="L642" s="54"/>
    </row>
    <row r="643" spans="2:12" s="46" customFormat="1" x14ac:dyDescent="0.25">
      <c r="B643" s="55"/>
      <c r="F643" s="45"/>
      <c r="K643" s="54"/>
      <c r="L643" s="54"/>
    </row>
    <row r="644" spans="2:12" s="46" customFormat="1" x14ac:dyDescent="0.25">
      <c r="B644" s="55"/>
      <c r="F644" s="45"/>
      <c r="K644" s="54"/>
      <c r="L644" s="54"/>
    </row>
    <row r="645" spans="2:12" s="46" customFormat="1" x14ac:dyDescent="0.25">
      <c r="B645" s="55"/>
      <c r="F645" s="45"/>
      <c r="K645" s="54"/>
      <c r="L645" s="54"/>
    </row>
    <row r="646" spans="2:12" s="46" customFormat="1" x14ac:dyDescent="0.25">
      <c r="B646" s="55"/>
      <c r="F646" s="45"/>
      <c r="K646" s="54"/>
      <c r="L646" s="54"/>
    </row>
    <row r="647" spans="2:12" s="46" customFormat="1" x14ac:dyDescent="0.25">
      <c r="B647" s="55"/>
      <c r="F647" s="45"/>
      <c r="K647" s="54"/>
      <c r="L647" s="54"/>
    </row>
    <row r="648" spans="2:12" s="46" customFormat="1" x14ac:dyDescent="0.25">
      <c r="B648" s="55"/>
      <c r="F648" s="45"/>
      <c r="K648" s="54"/>
      <c r="L648" s="54"/>
    </row>
    <row r="649" spans="2:12" s="46" customFormat="1" x14ac:dyDescent="0.25">
      <c r="B649" s="55"/>
      <c r="F649" s="45"/>
      <c r="K649" s="54"/>
      <c r="L649" s="54"/>
    </row>
    <row r="650" spans="2:12" s="46" customFormat="1" x14ac:dyDescent="0.25">
      <c r="B650" s="55"/>
      <c r="F650" s="45"/>
      <c r="K650" s="54"/>
      <c r="L650" s="54"/>
    </row>
    <row r="651" spans="2:12" s="46" customFormat="1" x14ac:dyDescent="0.25">
      <c r="B651" s="55"/>
      <c r="F651" s="45"/>
      <c r="K651" s="54"/>
      <c r="L651" s="54"/>
    </row>
    <row r="652" spans="2:12" s="46" customFormat="1" x14ac:dyDescent="0.25">
      <c r="B652" s="55"/>
      <c r="F652" s="45"/>
      <c r="K652" s="54"/>
      <c r="L652" s="54"/>
    </row>
    <row r="653" spans="2:12" s="46" customFormat="1" x14ac:dyDescent="0.25">
      <c r="B653" s="55"/>
      <c r="F653" s="45"/>
      <c r="K653" s="54"/>
      <c r="L653" s="54"/>
    </row>
    <row r="654" spans="2:12" s="46" customFormat="1" x14ac:dyDescent="0.25">
      <c r="B654" s="55"/>
      <c r="F654" s="45"/>
      <c r="K654" s="54"/>
      <c r="L654" s="54"/>
    </row>
    <row r="655" spans="2:12" s="46" customFormat="1" x14ac:dyDescent="0.25">
      <c r="B655" s="55"/>
      <c r="F655" s="45"/>
      <c r="K655" s="54"/>
      <c r="L655" s="54"/>
    </row>
    <row r="656" spans="2:12" s="46" customFormat="1" x14ac:dyDescent="0.25">
      <c r="B656" s="55"/>
      <c r="F656" s="45"/>
      <c r="K656" s="54"/>
      <c r="L656" s="54"/>
    </row>
    <row r="657" spans="2:12" s="46" customFormat="1" x14ac:dyDescent="0.25">
      <c r="B657" s="55"/>
      <c r="F657" s="45"/>
      <c r="K657" s="54"/>
      <c r="L657" s="54"/>
    </row>
    <row r="658" spans="2:12" s="46" customFormat="1" x14ac:dyDescent="0.25">
      <c r="B658" s="55"/>
      <c r="F658" s="45"/>
      <c r="K658" s="54"/>
      <c r="L658" s="54"/>
    </row>
    <row r="659" spans="2:12" s="46" customFormat="1" x14ac:dyDescent="0.25">
      <c r="B659" s="55"/>
      <c r="F659" s="45"/>
      <c r="K659" s="54"/>
      <c r="L659" s="54"/>
    </row>
    <row r="660" spans="2:12" s="46" customFormat="1" x14ac:dyDescent="0.25">
      <c r="B660" s="55"/>
      <c r="F660" s="45"/>
      <c r="K660" s="54"/>
      <c r="L660" s="54"/>
    </row>
    <row r="661" spans="2:12" s="46" customFormat="1" x14ac:dyDescent="0.25">
      <c r="B661" s="55"/>
      <c r="F661" s="45"/>
      <c r="K661" s="54"/>
      <c r="L661" s="54"/>
    </row>
    <row r="662" spans="2:12" s="46" customFormat="1" x14ac:dyDescent="0.25">
      <c r="B662" s="55"/>
      <c r="F662" s="45"/>
      <c r="K662" s="54"/>
      <c r="L662" s="54"/>
    </row>
    <row r="663" spans="2:12" s="46" customFormat="1" x14ac:dyDescent="0.25">
      <c r="B663" s="55"/>
      <c r="F663" s="45"/>
      <c r="K663" s="54"/>
      <c r="L663" s="54"/>
    </row>
    <row r="664" spans="2:12" s="46" customFormat="1" x14ac:dyDescent="0.25">
      <c r="B664" s="55"/>
      <c r="F664" s="45"/>
      <c r="K664" s="54"/>
      <c r="L664" s="54"/>
    </row>
    <row r="665" spans="2:12" s="46" customFormat="1" x14ac:dyDescent="0.25">
      <c r="B665" s="55"/>
      <c r="F665" s="45"/>
      <c r="K665" s="54"/>
      <c r="L665" s="54"/>
    </row>
    <row r="666" spans="2:12" s="46" customFormat="1" x14ac:dyDescent="0.25">
      <c r="B666" s="55"/>
      <c r="F666" s="45"/>
      <c r="K666" s="54"/>
      <c r="L666" s="54"/>
    </row>
    <row r="667" spans="2:12" s="46" customFormat="1" x14ac:dyDescent="0.25">
      <c r="B667" s="55"/>
      <c r="F667" s="45"/>
      <c r="K667" s="54"/>
      <c r="L667" s="54"/>
    </row>
    <row r="668" spans="2:12" s="46" customFormat="1" x14ac:dyDescent="0.25">
      <c r="B668" s="55"/>
      <c r="F668" s="45"/>
      <c r="K668" s="54"/>
      <c r="L668" s="54"/>
    </row>
    <row r="669" spans="2:12" s="46" customFormat="1" x14ac:dyDescent="0.25">
      <c r="B669" s="55"/>
      <c r="F669" s="45"/>
      <c r="K669" s="54"/>
      <c r="L669" s="54"/>
    </row>
    <row r="670" spans="2:12" s="46" customFormat="1" x14ac:dyDescent="0.25">
      <c r="B670" s="55"/>
      <c r="F670" s="45"/>
      <c r="K670" s="54"/>
      <c r="L670" s="54"/>
    </row>
    <row r="671" spans="2:12" s="46" customFormat="1" x14ac:dyDescent="0.25">
      <c r="B671" s="55"/>
      <c r="F671" s="45"/>
      <c r="K671" s="54"/>
      <c r="L671" s="54"/>
    </row>
    <row r="672" spans="2:12" s="46" customFormat="1" x14ac:dyDescent="0.25">
      <c r="B672" s="55"/>
      <c r="F672" s="45"/>
      <c r="K672" s="54"/>
      <c r="L672" s="54"/>
    </row>
    <row r="673" spans="2:12" s="46" customFormat="1" x14ac:dyDescent="0.25">
      <c r="B673" s="55"/>
      <c r="F673" s="45"/>
      <c r="K673" s="54"/>
      <c r="L673" s="54"/>
    </row>
    <row r="674" spans="2:12" s="46" customFormat="1" x14ac:dyDescent="0.25">
      <c r="B674" s="55"/>
      <c r="F674" s="45"/>
      <c r="K674" s="54"/>
      <c r="L674" s="54"/>
    </row>
    <row r="675" spans="2:12" s="46" customFormat="1" x14ac:dyDescent="0.25">
      <c r="B675" s="55"/>
      <c r="F675" s="45"/>
      <c r="K675" s="54"/>
      <c r="L675" s="54"/>
    </row>
    <row r="676" spans="2:12" s="46" customFormat="1" x14ac:dyDescent="0.25">
      <c r="B676" s="55"/>
      <c r="F676" s="45"/>
      <c r="K676" s="54"/>
      <c r="L676" s="54"/>
    </row>
    <row r="677" spans="2:12" s="46" customFormat="1" x14ac:dyDescent="0.25">
      <c r="B677" s="55"/>
      <c r="F677" s="45"/>
      <c r="K677" s="54"/>
      <c r="L677" s="54"/>
    </row>
    <row r="678" spans="2:12" s="46" customFormat="1" x14ac:dyDescent="0.25">
      <c r="B678" s="55"/>
      <c r="F678" s="45"/>
      <c r="K678" s="54"/>
      <c r="L678" s="54"/>
    </row>
    <row r="679" spans="2:12" s="46" customFormat="1" x14ac:dyDescent="0.25">
      <c r="B679" s="55"/>
      <c r="F679" s="45"/>
      <c r="K679" s="54"/>
      <c r="L679" s="54"/>
    </row>
    <row r="680" spans="2:12" s="46" customFormat="1" x14ac:dyDescent="0.25">
      <c r="B680" s="55"/>
      <c r="F680" s="45"/>
      <c r="K680" s="54"/>
      <c r="L680" s="54"/>
    </row>
    <row r="681" spans="2:12" s="46" customFormat="1" x14ac:dyDescent="0.25">
      <c r="B681" s="55"/>
      <c r="F681" s="45"/>
      <c r="K681" s="54"/>
      <c r="L681" s="54"/>
    </row>
    <row r="682" spans="2:12" s="46" customFormat="1" x14ac:dyDescent="0.25">
      <c r="B682" s="55"/>
      <c r="F682" s="45"/>
      <c r="K682" s="54"/>
      <c r="L682" s="54"/>
    </row>
    <row r="683" spans="2:12" s="46" customFormat="1" x14ac:dyDescent="0.25">
      <c r="B683" s="55"/>
      <c r="F683" s="45"/>
      <c r="K683" s="54"/>
      <c r="L683" s="54"/>
    </row>
    <row r="684" spans="2:12" s="46" customFormat="1" x14ac:dyDescent="0.25">
      <c r="B684" s="55"/>
      <c r="F684" s="45"/>
      <c r="K684" s="54"/>
      <c r="L684" s="54"/>
    </row>
    <row r="685" spans="2:12" s="46" customFormat="1" x14ac:dyDescent="0.25">
      <c r="B685" s="55"/>
      <c r="F685" s="45"/>
      <c r="K685" s="54"/>
      <c r="L685" s="54"/>
    </row>
    <row r="686" spans="2:12" s="46" customFormat="1" x14ac:dyDescent="0.25">
      <c r="B686" s="55"/>
      <c r="F686" s="45"/>
      <c r="K686" s="54"/>
      <c r="L686" s="54"/>
    </row>
    <row r="687" spans="2:12" s="46" customFormat="1" x14ac:dyDescent="0.25">
      <c r="B687" s="55"/>
      <c r="F687" s="45"/>
      <c r="K687" s="54"/>
      <c r="L687" s="54"/>
    </row>
    <row r="688" spans="2:12" s="46" customFormat="1" x14ac:dyDescent="0.25">
      <c r="B688" s="55"/>
      <c r="F688" s="45"/>
      <c r="K688" s="54"/>
      <c r="L688" s="54"/>
    </row>
    <row r="689" spans="2:12" s="46" customFormat="1" x14ac:dyDescent="0.25">
      <c r="B689" s="55"/>
      <c r="F689" s="45"/>
      <c r="K689" s="54"/>
      <c r="L689" s="54"/>
    </row>
    <row r="690" spans="2:12" s="46" customFormat="1" x14ac:dyDescent="0.25">
      <c r="B690" s="55"/>
      <c r="F690" s="45"/>
      <c r="K690" s="54"/>
      <c r="L690" s="54"/>
    </row>
  </sheetData>
  <mergeCells count="106">
    <mergeCell ref="AJ40:AN40"/>
    <mergeCell ref="C41:J41"/>
    <mergeCell ref="D42:J42"/>
    <mergeCell ref="D43:J43"/>
    <mergeCell ref="D44:J44"/>
    <mergeCell ref="D45:J45"/>
    <mergeCell ref="A39:J39"/>
    <mergeCell ref="A40:A45"/>
    <mergeCell ref="C67:J67"/>
    <mergeCell ref="A66:A71"/>
    <mergeCell ref="A53:J53"/>
    <mergeCell ref="A52:J52"/>
    <mergeCell ref="D48:J48"/>
    <mergeCell ref="D50:J50"/>
    <mergeCell ref="D51:J51"/>
    <mergeCell ref="A72:J72"/>
    <mergeCell ref="D68:J68"/>
    <mergeCell ref="D69:J69"/>
    <mergeCell ref="D70:J70"/>
    <mergeCell ref="D71:J71"/>
    <mergeCell ref="D83:J83"/>
    <mergeCell ref="D84:J84"/>
    <mergeCell ref="A22:A29"/>
    <mergeCell ref="C25:J25"/>
    <mergeCell ref="A46:A51"/>
    <mergeCell ref="C47:J47"/>
    <mergeCell ref="A30:J30"/>
    <mergeCell ref="D26:J26"/>
    <mergeCell ref="C60:J60"/>
    <mergeCell ref="A58:A64"/>
    <mergeCell ref="A65:J65"/>
    <mergeCell ref="D61:J61"/>
    <mergeCell ref="D62:J62"/>
    <mergeCell ref="D63:J63"/>
    <mergeCell ref="D64:J64"/>
    <mergeCell ref="B58:B59"/>
    <mergeCell ref="D49:J49"/>
    <mergeCell ref="A56:K56"/>
    <mergeCell ref="A55:K55"/>
    <mergeCell ref="A2:K2"/>
    <mergeCell ref="A4:A11"/>
    <mergeCell ref="C7:J7"/>
    <mergeCell ref="D8:J8"/>
    <mergeCell ref="D9:J9"/>
    <mergeCell ref="D10:J10"/>
    <mergeCell ref="D11:J11"/>
    <mergeCell ref="D17:J17"/>
    <mergeCell ref="D18:J18"/>
    <mergeCell ref="C16:J16"/>
    <mergeCell ref="D13:D15"/>
    <mergeCell ref="C13:C15"/>
    <mergeCell ref="B13:B15"/>
    <mergeCell ref="A12:J12"/>
    <mergeCell ref="A13:A20"/>
    <mergeCell ref="D20:J20"/>
    <mergeCell ref="B31:B33"/>
    <mergeCell ref="B4:B6"/>
    <mergeCell ref="D4:D6"/>
    <mergeCell ref="C4:C6"/>
    <mergeCell ref="D19:J19"/>
    <mergeCell ref="A21:J21"/>
    <mergeCell ref="D27:J27"/>
    <mergeCell ref="D35:J35"/>
    <mergeCell ref="D36:J36"/>
    <mergeCell ref="C34:J34"/>
    <mergeCell ref="A31:A38"/>
    <mergeCell ref="C31:C33"/>
    <mergeCell ref="D37:J37"/>
    <mergeCell ref="D38:J38"/>
    <mergeCell ref="C22:C24"/>
    <mergeCell ref="D22:D24"/>
    <mergeCell ref="D31:D33"/>
    <mergeCell ref="C78:C80"/>
    <mergeCell ref="D78:D80"/>
    <mergeCell ref="C81:J81"/>
    <mergeCell ref="A86:J86"/>
    <mergeCell ref="D82:J82"/>
    <mergeCell ref="D85:J85"/>
    <mergeCell ref="A95:J95"/>
    <mergeCell ref="C90:J90"/>
    <mergeCell ref="D91:J91"/>
    <mergeCell ref="D92:J92"/>
    <mergeCell ref="A1:K1"/>
    <mergeCell ref="A214:J214"/>
    <mergeCell ref="A215:J215"/>
    <mergeCell ref="D93:J93"/>
    <mergeCell ref="D94:J94"/>
    <mergeCell ref="AJ22:AN22"/>
    <mergeCell ref="AJ31:AN31"/>
    <mergeCell ref="AJ3:AN3"/>
    <mergeCell ref="AJ4:AM4"/>
    <mergeCell ref="AJ13:AN13"/>
    <mergeCell ref="D28:J28"/>
    <mergeCell ref="D29:J29"/>
    <mergeCell ref="B22:B24"/>
    <mergeCell ref="A98:J98"/>
    <mergeCell ref="A97:J97"/>
    <mergeCell ref="H96:K96"/>
    <mergeCell ref="A73:J73"/>
    <mergeCell ref="A78:A85"/>
    <mergeCell ref="A87:A94"/>
    <mergeCell ref="B87:B89"/>
    <mergeCell ref="C87:C89"/>
    <mergeCell ref="D87:D89"/>
    <mergeCell ref="A76:K76"/>
    <mergeCell ref="B78:B80"/>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HONORARIOS!$A$5:$A$25</xm:f>
          </x14:formula1>
          <xm:sqref>E46 E74:E75 E78:E81 E87:E90 E96 E31:E34 E58:E60 E66:E67 E41</xm:sqref>
        </x14:dataValidation>
        <x14:dataValidation type="list" allowBlank="1" showInputMessage="1" showErrorMessage="1">
          <x14:formula1>
            <xm:f>HONORARIOS!$I$10:$I$11</xm:f>
          </x14:formula1>
          <xm:sqref>C9:C11 C18:C20 C27:C29 N36:N38 C49:C51 C62:C64 C69:C71 C83:C85 C92:C94 L9:L11 N9:N11 P9:P11 R9:R11 T9:T11 V9:V11 X9:X11 Z9:Z11 AB9:AB11 AD9:AD11 AF9:AF11 AH9:AH11 L18:L20 L27:L29 P36:P38 L49:L51 N18:N20 N27:N29 R36:R38 N49:N51 P18:P20 P27:P29 V36:V38 P49:P51 R18:R20 T36:T38 R27:R29 R49:R51 T18:T20 T27:T29 X36:X38 Z36:Z38 V18:V20 V27:V29 T49:T51 V49:V51 X18:X20 X27:X29 AB36:AB38 X49:X51 Z18:Z20 Z27:Z29 AD36:AD38 Z49:Z51 AB18:AB20 AB27:AB29 AF36:AF38 AB49:AB51 AH36:AH38 AD49:AD51 AD18:AD20 AD27:AD29 C36:C38 AH92:AH94 AF18:AF20 AF27:AF29 AF49:AF51 AH18:AH20 AH27:AH29 AH49:AH51 L62:L64 L69:L71 N62:N64 P62:P64 R62:R64 T62:T64 V62:V64 X62:X64 Z62:Z64 AB62:AB64 AD62:AD64 AF62:AF64 AH62:AH64 N69:N71 P69:P71 R69:R71 T69:T71 V69:V71 X69:X71 Z69:Z71 AB69:AB71 AD69:AD71 AF69:AF71 AH69:AH71 L83:L85 N83:N85 P83:P85 R83:R85 T83:T85 V83:V85 X83:X85 Z83:Z85 AB83:AB85 AD83:AD85 AF83:AF85 AH83:AH85 L92:L94 N92:N94 P92:P94 R92:R94 T92:T94 V92:V94 X92:X94 Z92:Z94 AB92:AB94 AD92:AD94 AF92:AF94 C43:C45 L43:L45 N43:N45 P43:P45 R43:R45 V43:V45 T43:T45 X43:X45 Z43:Z45 AB43:AB45 AD43:AD45 AF43:AF45 AH43:AH45 L36:L38</xm:sqref>
        </x14:dataValidation>
        <x14:dataValidation type="list" allowBlank="1" showInputMessage="1" showErrorMessage="1">
          <x14:formula1>
            <xm:f>HONORARIOS!$J$8:$J$12</xm:f>
          </x14:formula1>
          <xm:sqref>C8 C17 C26 C35 C48 C61 C68 C82 C91 L8 N8 P8 R8 T8 V8 X8 Z8 AB8 AD8 AF8 AH8 L17 L26 L35 L48 N17 N26 N35 N48 P17 P26 P35 P48 R17 R35 R26 R48 T17 T26 V35 T35 V17 V26 T48 V48 X17 X26 X35 X48 Z17 Z26 Z35 Z48 AB17 AB26 AB35 AB48 AD35 AD48 AD17 AD26 AF35 AH35 AF17 AF26 AF48 AH17 AH26 AH48 L61 L68 N61 P61 R61 T61 V61 X61 Z61 AB61 AD61 AF61 AH61 N68 P68 R68 T68 V68 X68 Z68 AB68 AD68 AF68 AH68 L82 N82 P82 R82 T82 V82 X82 Z82 AB82 AD82 AF82 AH82 L91 N91 P91 R91 T91 V91 X91 Z91 AB91 AD91 AF91 AH91 C42 L42 N42 P42 R42 V42 T42 X42 Z42 AB42 AD42 AF42 AH42</xm:sqref>
        </x14:dataValidation>
        <x14:dataValidation type="list" allowBlank="1" showInputMessage="1" showErrorMessage="1">
          <x14:formula1>
            <xm:f>HONORARIOS!$A$5:$A$46</xm:f>
          </x14:formula1>
          <xm:sqref>E4:E6</xm:sqref>
        </x14:dataValidation>
        <x14:dataValidation type="list" allowBlank="1" showInputMessage="1" showErrorMessage="1">
          <x14:formula1>
            <xm:f>HONORARIOS!$A$5:$A$50</xm:f>
          </x14:formula1>
          <xm:sqref>E13:E15 E22:E24 E40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83"/>
  <sheetViews>
    <sheetView topLeftCell="A63" zoomScale="55" zoomScaleNormal="55" workbookViewId="0">
      <selection activeCell="C65" sqref="C65"/>
    </sheetView>
  </sheetViews>
  <sheetFormatPr baseColWidth="10" defaultColWidth="11.42578125" defaultRowHeight="15" x14ac:dyDescent="0.25"/>
  <cols>
    <col min="1" max="1" width="32.42578125" style="52" customWidth="1"/>
    <col min="2" max="2" width="29.42578125" style="88" customWidth="1"/>
    <col min="3" max="3" width="22" style="52" bestFit="1" customWidth="1"/>
    <col min="4" max="4" width="26.140625" style="52" customWidth="1"/>
    <col min="5" max="5" width="22.42578125" style="52" customWidth="1"/>
    <col min="6" max="6" width="22.42578125" style="52" bestFit="1" customWidth="1"/>
    <col min="7" max="7" width="22" style="52" bestFit="1" customWidth="1"/>
    <col min="8" max="8" width="22.42578125" style="52" bestFit="1" customWidth="1"/>
    <col min="9" max="10" width="22" style="52" bestFit="1" customWidth="1"/>
    <col min="11" max="11" width="22.42578125" style="52" bestFit="1" customWidth="1"/>
    <col min="12" max="12" width="23.42578125" style="52" bestFit="1" customWidth="1"/>
    <col min="13" max="13" width="22.42578125" style="52" bestFit="1" customWidth="1"/>
    <col min="14" max="14" width="24.85546875" style="52" bestFit="1" customWidth="1"/>
    <col min="15" max="16384" width="11.42578125" style="52"/>
  </cols>
  <sheetData>
    <row r="1" spans="1:14" x14ac:dyDescent="0.25">
      <c r="B1" s="52"/>
    </row>
    <row r="2" spans="1:14" ht="20.25" x14ac:dyDescent="0.25">
      <c r="E2" s="242" t="s">
        <v>120</v>
      </c>
    </row>
    <row r="3" spans="1:14" ht="15.75" thickBot="1" x14ac:dyDescent="0.3">
      <c r="A3" s="142"/>
      <c r="B3" s="143"/>
      <c r="C3" s="216"/>
      <c r="D3" s="216"/>
      <c r="E3" s="216"/>
      <c r="F3" s="216"/>
      <c r="G3" s="216"/>
      <c r="H3" s="216"/>
      <c r="I3" s="216"/>
      <c r="J3" s="216"/>
      <c r="K3" s="216"/>
      <c r="L3" s="216"/>
      <c r="M3" s="216"/>
      <c r="N3" s="216"/>
    </row>
    <row r="4" spans="1:14" s="46" customFormat="1" ht="19.5" thickBot="1" x14ac:dyDescent="0.3">
      <c r="A4" s="721" t="s">
        <v>165</v>
      </c>
      <c r="B4" s="722"/>
      <c r="C4" s="722"/>
      <c r="D4" s="722"/>
      <c r="E4" s="722"/>
      <c r="F4" s="722"/>
      <c r="G4" s="722"/>
      <c r="H4" s="722"/>
      <c r="I4" s="722"/>
      <c r="J4" s="722"/>
      <c r="K4" s="722"/>
      <c r="L4" s="722"/>
      <c r="M4" s="722"/>
      <c r="N4" s="723"/>
    </row>
    <row r="5" spans="1:14" x14ac:dyDescent="0.25">
      <c r="A5" s="218"/>
      <c r="B5" s="144"/>
      <c r="C5" s="130"/>
      <c r="D5" s="130"/>
      <c r="E5" s="130"/>
      <c r="F5" s="130"/>
      <c r="G5" s="130"/>
      <c r="H5" s="130"/>
      <c r="I5" s="130"/>
      <c r="J5" s="130"/>
      <c r="K5" s="130"/>
      <c r="L5" s="130"/>
      <c r="M5" s="130"/>
      <c r="N5" s="198"/>
    </row>
    <row r="6" spans="1:14" ht="15.75" thickBot="1" x14ac:dyDescent="0.3">
      <c r="A6" s="151" t="s">
        <v>78</v>
      </c>
      <c r="B6" s="152" t="s">
        <v>3</v>
      </c>
      <c r="C6" s="147" t="s">
        <v>15</v>
      </c>
      <c r="D6" s="147" t="s">
        <v>58</v>
      </c>
      <c r="E6" s="147" t="s">
        <v>59</v>
      </c>
      <c r="F6" s="147" t="s">
        <v>60</v>
      </c>
      <c r="G6" s="147" t="s">
        <v>61</v>
      </c>
      <c r="H6" s="147" t="s">
        <v>62</v>
      </c>
      <c r="I6" s="147" t="s">
        <v>63</v>
      </c>
      <c r="J6" s="147" t="s">
        <v>64</v>
      </c>
      <c r="K6" s="147" t="s">
        <v>65</v>
      </c>
      <c r="L6" s="147" t="s">
        <v>66</v>
      </c>
      <c r="M6" s="147" t="s">
        <v>67</v>
      </c>
      <c r="N6" s="148" t="s">
        <v>68</v>
      </c>
    </row>
    <row r="7" spans="1:14" ht="180.75" thickBot="1" x14ac:dyDescent="0.3">
      <c r="A7" s="718"/>
      <c r="B7" s="246" t="s">
        <v>129</v>
      </c>
      <c r="C7" s="374">
        <f>+'Proyecto 1. '!M12</f>
        <v>1129405850.9258037</v>
      </c>
      <c r="D7" s="374">
        <f>+'Proyecto 1. '!O12</f>
        <v>0</v>
      </c>
      <c r="E7" s="149">
        <f>+'Proyecto 1. '!Q12</f>
        <v>0</v>
      </c>
      <c r="F7" s="149">
        <f>+'Proyecto 1. '!S12</f>
        <v>0</v>
      </c>
      <c r="G7" s="149">
        <f>+'Proyecto 1. '!U12</f>
        <v>0</v>
      </c>
      <c r="H7" s="149">
        <f>+'Proyecto 1. '!W12</f>
        <v>0</v>
      </c>
      <c r="I7" s="149">
        <f>+'Proyecto 1. '!Y12</f>
        <v>0</v>
      </c>
      <c r="J7" s="149">
        <f>+'Proyecto 1. '!AA12</f>
        <v>0</v>
      </c>
      <c r="K7" s="149">
        <f>+'Proyecto 1. '!AC12</f>
        <v>0</v>
      </c>
      <c r="L7" s="149">
        <f>+'Proyecto 1. '!AE12</f>
        <v>0</v>
      </c>
      <c r="M7" s="149">
        <f>+'Proyecto 1. '!AG12</f>
        <v>0</v>
      </c>
      <c r="N7" s="150">
        <f>+'Proyecto 1. '!AI12</f>
        <v>0</v>
      </c>
    </row>
    <row r="8" spans="1:14" ht="45.75" thickBot="1" x14ac:dyDescent="0.3">
      <c r="A8" s="719"/>
      <c r="B8" s="246" t="s">
        <v>133</v>
      </c>
      <c r="C8" s="149">
        <f>+'Proyecto 1. '!M20</f>
        <v>0</v>
      </c>
      <c r="D8" s="149">
        <f>+'Proyecto 1. '!O20</f>
        <v>0</v>
      </c>
      <c r="E8" s="149">
        <f>+'Proyecto 1. '!Q20</f>
        <v>0</v>
      </c>
      <c r="F8" s="149">
        <f>+'Proyecto 1. '!S20</f>
        <v>0</v>
      </c>
      <c r="G8" s="149">
        <f>+'Proyecto 1. '!U20</f>
        <v>0</v>
      </c>
      <c r="H8" s="149">
        <f>+'Proyecto 1. '!W20</f>
        <v>0</v>
      </c>
      <c r="I8" s="149">
        <f>+'Proyecto 1. '!Y20</f>
        <v>0</v>
      </c>
      <c r="J8" s="149">
        <f>+'Proyecto 1. '!AA20</f>
        <v>0</v>
      </c>
      <c r="K8" s="149">
        <f>+'Proyecto 1. '!AC20</f>
        <v>0</v>
      </c>
      <c r="L8" s="149">
        <f>+'Proyecto 1. '!AE20</f>
        <v>0</v>
      </c>
      <c r="M8" s="149">
        <f>+'Proyecto 1. '!AG20</f>
        <v>0</v>
      </c>
      <c r="N8" s="150">
        <f>+'Proyecto 1. '!AI20</f>
        <v>0</v>
      </c>
    </row>
    <row r="9" spans="1:14" ht="45.75" thickBot="1" x14ac:dyDescent="0.3">
      <c r="A9" s="719"/>
      <c r="B9" s="246" t="s">
        <v>134</v>
      </c>
      <c r="C9" s="149">
        <f>+'Proyecto 1. '!M28</f>
        <v>0</v>
      </c>
      <c r="D9" s="149">
        <f>+'Proyecto 1. '!O28</f>
        <v>0</v>
      </c>
      <c r="E9" s="374">
        <f>+'Proyecto 1. '!Q28</f>
        <v>206885122.27407163</v>
      </c>
      <c r="F9" s="374">
        <f>+'Proyecto 1. '!S28</f>
        <v>711649980.40822268</v>
      </c>
      <c r="G9" s="374">
        <f>+'Proyecto 1. '!U28</f>
        <v>734136629.9584794</v>
      </c>
      <c r="H9" s="374">
        <f>+'Proyecto 1. '!W28</f>
        <v>757117111.43884659</v>
      </c>
      <c r="I9" s="374">
        <f>+'Proyecto 1. '!Y28</f>
        <v>780464993.64988327</v>
      </c>
      <c r="J9" s="374">
        <f>+'Proyecto 1. '!AA28</f>
        <v>804154946.74388087</v>
      </c>
      <c r="K9" s="374">
        <f>+'Proyecto 1. '!AC28</f>
        <v>1656977918.8825896</v>
      </c>
      <c r="L9" s="374">
        <f>+'Proyecto 1. '!AE28</f>
        <v>1707995773.9798906</v>
      </c>
      <c r="M9" s="374">
        <f>+'Proyecto 1. '!AG28</f>
        <v>1759596760.3347478</v>
      </c>
      <c r="N9" s="374">
        <f>+'Proyecto 1. '!AI28</f>
        <v>1813269083.3456514</v>
      </c>
    </row>
    <row r="10" spans="1:14" ht="15.75" thickBot="1" x14ac:dyDescent="0.3">
      <c r="A10" s="720"/>
      <c r="B10" s="213"/>
      <c r="C10" s="149">
        <f>+'Proyecto 1. '!M36</f>
        <v>0</v>
      </c>
      <c r="D10" s="149">
        <f>+'Proyecto 1. '!O36</f>
        <v>0</v>
      </c>
      <c r="E10" s="149">
        <f>+'Proyecto 1. '!Q36</f>
        <v>0</v>
      </c>
      <c r="F10" s="149">
        <f>+'Proyecto 1. '!S36</f>
        <v>0</v>
      </c>
      <c r="G10" s="149">
        <f>+'Proyecto 1. '!U36</f>
        <v>0</v>
      </c>
      <c r="H10" s="149">
        <f>+'Proyecto 1. '!W36</f>
        <v>0</v>
      </c>
      <c r="I10" s="149">
        <f>+'Proyecto 1. '!Y36</f>
        <v>0</v>
      </c>
      <c r="J10" s="149">
        <f>+'Proyecto 1. '!AA36</f>
        <v>0</v>
      </c>
      <c r="K10" s="149">
        <f>+'Proyecto 1. '!AC36</f>
        <v>0</v>
      </c>
      <c r="L10" s="149">
        <f>+'Proyecto 1. '!AE36</f>
        <v>0</v>
      </c>
      <c r="M10" s="149">
        <f>+'Proyecto 1. '!AG36</f>
        <v>0</v>
      </c>
      <c r="N10" s="150">
        <f>+'Proyecto 1. '!AI36</f>
        <v>0</v>
      </c>
    </row>
    <row r="11" spans="1:14" ht="15.75" thickBot="1" x14ac:dyDescent="0.3">
      <c r="A11" s="706" t="s">
        <v>79</v>
      </c>
      <c r="B11" s="707"/>
      <c r="C11" s="376">
        <f>+SUM(C7:C10)</f>
        <v>1129405850.9258037</v>
      </c>
      <c r="D11" s="376">
        <f t="shared" ref="D11:N11" si="0">+SUM(D7:D10)</f>
        <v>0</v>
      </c>
      <c r="E11" s="376">
        <f t="shared" si="0"/>
        <v>206885122.27407163</v>
      </c>
      <c r="F11" s="376">
        <f t="shared" si="0"/>
        <v>711649980.40822268</v>
      </c>
      <c r="G11" s="376">
        <f t="shared" si="0"/>
        <v>734136629.9584794</v>
      </c>
      <c r="H11" s="376">
        <f t="shared" si="0"/>
        <v>757117111.43884659</v>
      </c>
      <c r="I11" s="376">
        <f t="shared" si="0"/>
        <v>780464993.64988327</v>
      </c>
      <c r="J11" s="376">
        <f t="shared" si="0"/>
        <v>804154946.74388087</v>
      </c>
      <c r="K11" s="376">
        <f t="shared" si="0"/>
        <v>1656977918.8825896</v>
      </c>
      <c r="L11" s="376">
        <f t="shared" si="0"/>
        <v>1707995773.9798906</v>
      </c>
      <c r="M11" s="376">
        <f t="shared" si="0"/>
        <v>1759596760.3347478</v>
      </c>
      <c r="N11" s="376">
        <f t="shared" si="0"/>
        <v>1813269083.3456514</v>
      </c>
    </row>
    <row r="12" spans="1:14" ht="120.75" hidden="1" thickBot="1" x14ac:dyDescent="0.3">
      <c r="A12" s="713" t="s">
        <v>44</v>
      </c>
      <c r="B12" s="213" t="s">
        <v>45</v>
      </c>
      <c r="C12" s="374">
        <f>+'Proyecto 1. '!M50</f>
        <v>0</v>
      </c>
      <c r="D12" s="374">
        <f>+'Proyecto 1. '!O50</f>
        <v>0</v>
      </c>
      <c r="E12" s="149">
        <f>+'Proyecto 1. '!Q50</f>
        <v>0</v>
      </c>
      <c r="F12" s="149">
        <f>+'Proyecto 1. '!S50</f>
        <v>0</v>
      </c>
      <c r="G12" s="149">
        <f>+'Proyecto 1. '!U50</f>
        <v>0</v>
      </c>
      <c r="H12" s="149">
        <f>+'Proyecto 1. '!W50</f>
        <v>0</v>
      </c>
      <c r="I12" s="149">
        <f>+'Proyecto 1. '!Y50</f>
        <v>0</v>
      </c>
      <c r="J12" s="149">
        <f>+'Proyecto 1. '!AA50</f>
        <v>0</v>
      </c>
      <c r="K12" s="149">
        <f>+'Proyecto 1. '!AC50</f>
        <v>0</v>
      </c>
      <c r="L12" s="149">
        <f>+'Proyecto 1. '!AE50</f>
        <v>0</v>
      </c>
      <c r="M12" s="149">
        <f>+'Proyecto 1. '!AG50</f>
        <v>0</v>
      </c>
      <c r="N12" s="150">
        <f>+'Proyecto 1. '!AI50</f>
        <v>0</v>
      </c>
    </row>
    <row r="13" spans="1:14" ht="55.5" hidden="1" customHeight="1" thickBot="1" x14ac:dyDescent="0.3">
      <c r="A13" s="714"/>
      <c r="B13" s="213" t="s">
        <v>46</v>
      </c>
      <c r="C13" s="374">
        <f>+'Proyecto 1. '!M58</f>
        <v>0</v>
      </c>
      <c r="D13" s="374">
        <f>+'Proyecto 1. '!O58</f>
        <v>0</v>
      </c>
      <c r="E13" s="149">
        <f>+'Proyecto 1. '!Q58</f>
        <v>0</v>
      </c>
      <c r="F13" s="149">
        <f>+'Proyecto 1. '!S58</f>
        <v>0</v>
      </c>
      <c r="G13" s="149">
        <f>+'Proyecto 1. '!U58</f>
        <v>0</v>
      </c>
      <c r="H13" s="149">
        <f>+'Proyecto 1. '!W58</f>
        <v>0</v>
      </c>
      <c r="I13" s="149">
        <f>+'Proyecto 1. '!Y58</f>
        <v>0</v>
      </c>
      <c r="J13" s="149">
        <f>+'Proyecto 1. '!AA58</f>
        <v>0</v>
      </c>
      <c r="K13" s="149">
        <f>+'Proyecto 1. '!AC58</f>
        <v>0</v>
      </c>
      <c r="L13" s="149">
        <f>+'Proyecto 1. '!AE58</f>
        <v>0</v>
      </c>
      <c r="M13" s="149">
        <f>+'Proyecto 1. '!AG58</f>
        <v>0</v>
      </c>
      <c r="N13" s="150">
        <f>+'Proyecto 1. '!AI58</f>
        <v>0</v>
      </c>
    </row>
    <row r="14" spans="1:14" ht="94.5" hidden="1" customHeight="1" thickBot="1" x14ac:dyDescent="0.3">
      <c r="A14" s="714"/>
      <c r="B14" s="213" t="s">
        <v>47</v>
      </c>
      <c r="C14" s="374">
        <f>+'Proyecto 1. '!M66</f>
        <v>0</v>
      </c>
      <c r="D14" s="374">
        <f>+'Proyecto 1. '!O66</f>
        <v>0</v>
      </c>
      <c r="E14" s="149">
        <f>+'Proyecto 1. '!Q66</f>
        <v>0</v>
      </c>
      <c r="F14" s="149">
        <f>+'Proyecto 1. '!S66</f>
        <v>0</v>
      </c>
      <c r="G14" s="149">
        <f>+'Proyecto 1. '!U66</f>
        <v>0</v>
      </c>
      <c r="H14" s="149">
        <f>+'Proyecto 1. '!W66</f>
        <v>0</v>
      </c>
      <c r="I14" s="149">
        <f>+'Proyecto 1. '!Y66</f>
        <v>0</v>
      </c>
      <c r="J14" s="149">
        <f>+'Proyecto 1. '!AA66</f>
        <v>0</v>
      </c>
      <c r="K14" s="149">
        <f>+'Proyecto 1. '!AC66</f>
        <v>0</v>
      </c>
      <c r="L14" s="149">
        <f>+'Proyecto 1. '!AE66</f>
        <v>0</v>
      </c>
      <c r="M14" s="149">
        <f>+'Proyecto 1. '!AG66</f>
        <v>0</v>
      </c>
      <c r="N14" s="150">
        <f>+'Proyecto 1. '!AI66</f>
        <v>0</v>
      </c>
    </row>
    <row r="15" spans="1:14" ht="90.75" hidden="1" thickBot="1" x14ac:dyDescent="0.3">
      <c r="A15" s="714"/>
      <c r="B15" s="213" t="s">
        <v>48</v>
      </c>
      <c r="C15" s="374">
        <f>+'Proyecto 1. '!M74</f>
        <v>0</v>
      </c>
      <c r="D15" s="374">
        <f>+'Proyecto 1. '!O74</f>
        <v>0</v>
      </c>
      <c r="E15" s="149">
        <f>+'Proyecto 1. '!Q74</f>
        <v>0</v>
      </c>
      <c r="F15" s="149">
        <f>+'Proyecto 1. '!S74</f>
        <v>0</v>
      </c>
      <c r="G15" s="149">
        <f>+'Proyecto 1. '!U74</f>
        <v>0</v>
      </c>
      <c r="H15" s="149">
        <f>+'Proyecto 1. '!W74</f>
        <v>0</v>
      </c>
      <c r="I15" s="149">
        <f>+'Proyecto 1. '!Y74</f>
        <v>0</v>
      </c>
      <c r="J15" s="149">
        <f>+'Proyecto 1. '!AA74</f>
        <v>0</v>
      </c>
      <c r="K15" s="149">
        <f>+'Proyecto 1. '!AC74</f>
        <v>0</v>
      </c>
      <c r="L15" s="149">
        <f>+'Proyecto 1. '!AE74</f>
        <v>0</v>
      </c>
      <c r="M15" s="149">
        <f>+'Proyecto 1. '!AG74</f>
        <v>0</v>
      </c>
      <c r="N15" s="150">
        <f>+'Proyecto 1. '!AI74</f>
        <v>0</v>
      </c>
    </row>
    <row r="16" spans="1:14" ht="45.75" hidden="1" thickBot="1" x14ac:dyDescent="0.3">
      <c r="A16" s="715"/>
      <c r="B16" s="213" t="s">
        <v>49</v>
      </c>
      <c r="C16" s="374">
        <f>+'Proyecto 1. '!M81</f>
        <v>0</v>
      </c>
      <c r="D16" s="374">
        <f>+'Proyecto 1. '!O81</f>
        <v>0</v>
      </c>
      <c r="E16" s="149">
        <f>+'Proyecto 1. '!Q81</f>
        <v>0</v>
      </c>
      <c r="F16" s="149">
        <f>+'Proyecto 1. '!S81</f>
        <v>0</v>
      </c>
      <c r="G16" s="149">
        <f>+'Proyecto 1. '!U81</f>
        <v>0</v>
      </c>
      <c r="H16" s="149">
        <f>+'Proyecto 1. '!W81</f>
        <v>0</v>
      </c>
      <c r="I16" s="149">
        <f>+'Proyecto 1. '!Y81</f>
        <v>0</v>
      </c>
      <c r="J16" s="149">
        <f>+'Proyecto 1. '!AA81</f>
        <v>0</v>
      </c>
      <c r="K16" s="149">
        <f>+'Proyecto 1. '!AC81</f>
        <v>0</v>
      </c>
      <c r="L16" s="149">
        <f>+'Proyecto 1. '!AE81</f>
        <v>0</v>
      </c>
      <c r="M16" s="149">
        <f>+'Proyecto 1. '!AG81</f>
        <v>0</v>
      </c>
      <c r="N16" s="150">
        <f>+'Proyecto 1. '!AI81</f>
        <v>0</v>
      </c>
    </row>
    <row r="17" spans="1:14" ht="15.75" hidden="1" thickBot="1" x14ac:dyDescent="0.3">
      <c r="A17" s="706" t="s">
        <v>79</v>
      </c>
      <c r="B17" s="707"/>
      <c r="C17" s="374">
        <f>+SUM(C12:C16)</f>
        <v>0</v>
      </c>
      <c r="D17" s="374">
        <f t="shared" ref="D17:N17" si="1">+SUM(D12:D16)</f>
        <v>0</v>
      </c>
      <c r="E17" s="224">
        <f t="shared" si="1"/>
        <v>0</v>
      </c>
      <c r="F17" s="224">
        <f t="shared" si="1"/>
        <v>0</v>
      </c>
      <c r="G17" s="224">
        <f t="shared" si="1"/>
        <v>0</v>
      </c>
      <c r="H17" s="224">
        <f t="shared" si="1"/>
        <v>0</v>
      </c>
      <c r="I17" s="224">
        <f t="shared" si="1"/>
        <v>0</v>
      </c>
      <c r="J17" s="224">
        <f t="shared" si="1"/>
        <v>0</v>
      </c>
      <c r="K17" s="224">
        <f t="shared" si="1"/>
        <v>0</v>
      </c>
      <c r="L17" s="224">
        <f t="shared" si="1"/>
        <v>0</v>
      </c>
      <c r="M17" s="224">
        <f t="shared" si="1"/>
        <v>0</v>
      </c>
      <c r="N17" s="225">
        <f t="shared" si="1"/>
        <v>0</v>
      </c>
    </row>
    <row r="18" spans="1:14" ht="15.75" thickBot="1" x14ac:dyDescent="0.3">
      <c r="A18" s="711" t="s">
        <v>136</v>
      </c>
      <c r="B18" s="712"/>
      <c r="C18" s="396">
        <f>+SUM(C11+C17)</f>
        <v>1129405850.9258037</v>
      </c>
      <c r="D18" s="396">
        <f t="shared" ref="D18:N18" si="2">+SUM(D11+D17)</f>
        <v>0</v>
      </c>
      <c r="E18" s="396">
        <f t="shared" si="2"/>
        <v>206885122.27407163</v>
      </c>
      <c r="F18" s="396">
        <f t="shared" si="2"/>
        <v>711649980.40822268</v>
      </c>
      <c r="G18" s="396">
        <f t="shared" si="2"/>
        <v>734136629.9584794</v>
      </c>
      <c r="H18" s="396">
        <f t="shared" si="2"/>
        <v>757117111.43884659</v>
      </c>
      <c r="I18" s="396">
        <f t="shared" si="2"/>
        <v>780464993.64988327</v>
      </c>
      <c r="J18" s="396">
        <f t="shared" si="2"/>
        <v>804154946.74388087</v>
      </c>
      <c r="K18" s="396">
        <f t="shared" si="2"/>
        <v>1656977918.8825896</v>
      </c>
      <c r="L18" s="396">
        <f t="shared" si="2"/>
        <v>1707995773.9798906</v>
      </c>
      <c r="M18" s="396">
        <f t="shared" si="2"/>
        <v>1759596760.3347478</v>
      </c>
      <c r="N18" s="396">
        <f t="shared" si="2"/>
        <v>1813269083.3456514</v>
      </c>
    </row>
    <row r="19" spans="1:14" s="46" customFormat="1" x14ac:dyDescent="0.25">
      <c r="A19" s="142"/>
      <c r="B19" s="143"/>
      <c r="C19" s="130"/>
      <c r="D19" s="130"/>
      <c r="E19" s="130"/>
      <c r="F19" s="130"/>
      <c r="G19" s="130"/>
      <c r="H19" s="130"/>
      <c r="I19" s="130"/>
      <c r="J19" s="130"/>
      <c r="K19" s="130"/>
      <c r="L19" s="130"/>
      <c r="M19" s="130"/>
      <c r="N19" s="130"/>
    </row>
    <row r="20" spans="1:14" s="46" customFormat="1" x14ac:dyDescent="0.25">
      <c r="A20" s="130"/>
      <c r="B20" s="144"/>
      <c r="C20" s="130"/>
      <c r="D20" s="130"/>
      <c r="E20" s="130"/>
      <c r="F20" s="130"/>
      <c r="G20" s="130"/>
      <c r="H20" s="130"/>
      <c r="I20" s="130"/>
      <c r="J20" s="130"/>
      <c r="K20" s="130"/>
      <c r="L20" s="130"/>
      <c r="M20" s="130"/>
      <c r="N20" s="130"/>
    </row>
    <row r="21" spans="1:14" ht="20.25" customHeight="1" x14ac:dyDescent="0.25">
      <c r="A21" s="699" t="s">
        <v>160</v>
      </c>
      <c r="B21" s="700"/>
      <c r="C21" s="700"/>
      <c r="D21" s="700"/>
      <c r="E21" s="700"/>
      <c r="F21" s="700"/>
      <c r="G21" s="700"/>
      <c r="H21" s="700"/>
      <c r="I21" s="700"/>
      <c r="J21" s="700"/>
      <c r="K21" s="700"/>
      <c r="L21" s="700"/>
      <c r="M21" s="700"/>
      <c r="N21" s="701"/>
    </row>
    <row r="22" spans="1:14" x14ac:dyDescent="0.25">
      <c r="A22" s="218"/>
      <c r="B22" s="144"/>
      <c r="C22" s="130"/>
      <c r="D22" s="130"/>
      <c r="E22" s="130"/>
      <c r="F22" s="130"/>
      <c r="G22" s="130"/>
      <c r="H22" s="130"/>
      <c r="I22" s="130"/>
      <c r="J22" s="130"/>
      <c r="K22" s="130"/>
      <c r="L22" s="130"/>
      <c r="M22" s="130"/>
      <c r="N22" s="198"/>
    </row>
    <row r="23" spans="1:14" ht="15.75" thickBot="1" x14ac:dyDescent="0.3">
      <c r="A23" s="145" t="s">
        <v>78</v>
      </c>
      <c r="B23" s="146" t="s">
        <v>3</v>
      </c>
      <c r="C23" s="147" t="s">
        <v>15</v>
      </c>
      <c r="D23" s="147" t="s">
        <v>58</v>
      </c>
      <c r="E23" s="147" t="s">
        <v>59</v>
      </c>
      <c r="F23" s="147" t="s">
        <v>60</v>
      </c>
      <c r="G23" s="147" t="s">
        <v>61</v>
      </c>
      <c r="H23" s="147" t="s">
        <v>62</v>
      </c>
      <c r="I23" s="147" t="s">
        <v>63</v>
      </c>
      <c r="J23" s="147" t="s">
        <v>64</v>
      </c>
      <c r="K23" s="147" t="s">
        <v>65</v>
      </c>
      <c r="L23" s="147" t="s">
        <v>66</v>
      </c>
      <c r="M23" s="147" t="s">
        <v>67</v>
      </c>
      <c r="N23" s="148" t="s">
        <v>68</v>
      </c>
    </row>
    <row r="24" spans="1:14" ht="165.75" thickBot="1" x14ac:dyDescent="0.3">
      <c r="A24" s="716"/>
      <c r="B24" s="354" t="s">
        <v>135</v>
      </c>
      <c r="C24" s="374">
        <f>+'Proyecto 2. '!M12</f>
        <v>1129405851.0900002</v>
      </c>
      <c r="D24" s="374">
        <f>+'Proyecto 2. '!O12</f>
        <v>0</v>
      </c>
      <c r="E24" s="219">
        <f>+'Proyecto 2. '!Q12</f>
        <v>0</v>
      </c>
      <c r="F24" s="219">
        <f>+'Proyecto 2. '!S12</f>
        <v>0</v>
      </c>
      <c r="G24" s="219">
        <f>+'Proyecto 2. '!U12</f>
        <v>0</v>
      </c>
      <c r="H24" s="219">
        <f>+'Proyecto 2. '!W12</f>
        <v>0</v>
      </c>
      <c r="I24" s="219">
        <f>+'Proyecto 2. '!Y12</f>
        <v>0</v>
      </c>
      <c r="J24" s="219">
        <f>+'Proyecto 2. '!AA12</f>
        <v>0</v>
      </c>
      <c r="K24" s="219">
        <f>+'Proyecto 2. '!AC12</f>
        <v>0</v>
      </c>
      <c r="L24" s="219">
        <f>+'Proyecto 2. '!AE12</f>
        <v>0</v>
      </c>
      <c r="M24" s="219">
        <f>+'Proyecto 2. '!AG12</f>
        <v>0</v>
      </c>
      <c r="N24" s="220">
        <f>+'Proyecto 2. '!AI12</f>
        <v>0</v>
      </c>
    </row>
    <row r="25" spans="1:14" ht="45.75" thickBot="1" x14ac:dyDescent="0.3">
      <c r="A25" s="717"/>
      <c r="B25" s="354" t="s">
        <v>133</v>
      </c>
      <c r="C25" s="219">
        <f>+'Proyecto 2. '!M20</f>
        <v>0</v>
      </c>
      <c r="D25" s="219">
        <f>+'Proyecto 2. '!O20</f>
        <v>0</v>
      </c>
      <c r="E25" s="219">
        <f>+'Proyecto 2. '!Q20</f>
        <v>0</v>
      </c>
      <c r="F25" s="219">
        <f>+'Proyecto 2. '!S20</f>
        <v>0</v>
      </c>
      <c r="G25" s="219">
        <f>+'Proyecto 2. '!U20</f>
        <v>0</v>
      </c>
      <c r="H25" s="219">
        <f>+'Proyecto 2. '!W20</f>
        <v>0</v>
      </c>
      <c r="I25" s="219">
        <f>+'Proyecto 2. '!Y20</f>
        <v>0</v>
      </c>
      <c r="J25" s="219">
        <f>+'Proyecto 2. '!AA20</f>
        <v>0</v>
      </c>
      <c r="K25" s="219">
        <f>+'Proyecto 2. '!AC20</f>
        <v>0</v>
      </c>
      <c r="L25" s="219">
        <f>+'Proyecto 2. '!AE20</f>
        <v>0</v>
      </c>
      <c r="M25" s="219">
        <f>+'Proyecto 2. '!AG20</f>
        <v>0</v>
      </c>
      <c r="N25" s="220">
        <f>+'Proyecto 2. '!AI20</f>
        <v>0</v>
      </c>
    </row>
    <row r="26" spans="1:14" ht="15.75" hidden="1" thickBot="1" x14ac:dyDescent="0.3">
      <c r="A26" s="706" t="s">
        <v>79</v>
      </c>
      <c r="B26" s="707"/>
      <c r="C26" s="224">
        <f>+SUM(C24:C25)</f>
        <v>1129405851.0900002</v>
      </c>
      <c r="D26" s="224">
        <f t="shared" ref="D26:N26" si="3">+SUM(D24:D25)</f>
        <v>0</v>
      </c>
      <c r="E26" s="224">
        <f t="shared" si="3"/>
        <v>0</v>
      </c>
      <c r="F26" s="224">
        <f t="shared" si="3"/>
        <v>0</v>
      </c>
      <c r="G26" s="224">
        <f t="shared" si="3"/>
        <v>0</v>
      </c>
      <c r="H26" s="224">
        <f t="shared" si="3"/>
        <v>0</v>
      </c>
      <c r="I26" s="224">
        <f t="shared" si="3"/>
        <v>0</v>
      </c>
      <c r="J26" s="224">
        <f t="shared" si="3"/>
        <v>0</v>
      </c>
      <c r="K26" s="224">
        <f t="shared" si="3"/>
        <v>0</v>
      </c>
      <c r="L26" s="224">
        <f t="shared" si="3"/>
        <v>0</v>
      </c>
      <c r="M26" s="224">
        <f t="shared" si="3"/>
        <v>0</v>
      </c>
      <c r="N26" s="225">
        <f t="shared" si="3"/>
        <v>0</v>
      </c>
    </row>
    <row r="27" spans="1:14" ht="45.75" thickBot="1" x14ac:dyDescent="0.3">
      <c r="A27" s="351"/>
      <c r="B27" s="354" t="s">
        <v>134</v>
      </c>
      <c r="C27" s="149">
        <f>+'Proyecto 2. '!M34</f>
        <v>0</v>
      </c>
      <c r="D27" s="149">
        <f>+'Proyecto 2. '!O34</f>
        <v>0</v>
      </c>
      <c r="E27" s="374">
        <f>+'Proyecto 2. '!Q34</f>
        <v>89473805.681051478</v>
      </c>
      <c r="F27" s="374">
        <f>+'Proyecto 2. '!S34</f>
        <v>307774823.8252582</v>
      </c>
      <c r="G27" s="374">
        <f>+'Proyecto 2. '!U34</f>
        <v>317499863.93525809</v>
      </c>
      <c r="H27" s="374">
        <f>+'Proyecto 2. '!W34</f>
        <v>327438476.78392625</v>
      </c>
      <c r="I27" s="374">
        <f>+'Proyecto 2. '!Y34</f>
        <v>337535983.32790548</v>
      </c>
      <c r="J27" s="374">
        <f>+'Proyecto 2. '!AA34</f>
        <v>347781428.89898705</v>
      </c>
      <c r="K27" s="374">
        <f>+'Proyecto 2. '!AC34</f>
        <v>716610835.53166866</v>
      </c>
      <c r="L27" s="374">
        <f>+'Proyecto 2. '!AE34</f>
        <v>738675069.06892967</v>
      </c>
      <c r="M27" s="374">
        <f>+'Proyecto 2. '!AG34</f>
        <v>760991495.57324255</v>
      </c>
      <c r="N27" s="374">
        <f>+'Proyecto 2. '!AI34</f>
        <v>784203735.03609955</v>
      </c>
    </row>
    <row r="28" spans="1:14" ht="15.75" hidden="1" thickBot="1" x14ac:dyDescent="0.3">
      <c r="A28" s="352"/>
      <c r="B28" s="213"/>
      <c r="C28" s="149">
        <f>+'Proyecto 2. '!M42</f>
        <v>0</v>
      </c>
      <c r="D28" s="149">
        <f>+'Proyecto 2. '!O42</f>
        <v>0</v>
      </c>
      <c r="E28" s="149">
        <f>+'Proyecto 2. '!Q42</f>
        <v>0</v>
      </c>
      <c r="F28" s="149">
        <f>+'Proyecto 2. '!S42</f>
        <v>0</v>
      </c>
      <c r="G28" s="149">
        <f>+'Proyecto 2. '!U42</f>
        <v>0</v>
      </c>
      <c r="H28" s="149">
        <f>+'Proyecto 2. '!W42</f>
        <v>0</v>
      </c>
      <c r="I28" s="149">
        <f>+'Proyecto 2. '!Y42</f>
        <v>0</v>
      </c>
      <c r="J28" s="149">
        <f>+'Proyecto 2. '!AA42</f>
        <v>0</v>
      </c>
      <c r="K28" s="149">
        <f>+'Proyecto 2. '!AC42</f>
        <v>0</v>
      </c>
      <c r="L28" s="149">
        <f>+'Proyecto 2. '!AE42</f>
        <v>0</v>
      </c>
      <c r="M28" s="149">
        <f>+'Proyecto 2. '!AG42</f>
        <v>0</v>
      </c>
      <c r="N28" s="150">
        <f>+'Proyecto 2. '!AI42</f>
        <v>0</v>
      </c>
    </row>
    <row r="29" spans="1:14" ht="15.75" hidden="1" thickBot="1" x14ac:dyDescent="0.3">
      <c r="A29" s="353"/>
      <c r="B29" s="213"/>
      <c r="C29" s="149">
        <f>+'Proyecto 2. '!M49</f>
        <v>0</v>
      </c>
      <c r="D29" s="149">
        <f>+'Proyecto 2. '!O49</f>
        <v>0</v>
      </c>
      <c r="E29" s="149">
        <f>+'Proyecto 2. '!Q49</f>
        <v>0</v>
      </c>
      <c r="F29" s="149">
        <f>+'Proyecto 2. '!S49</f>
        <v>0</v>
      </c>
      <c r="G29" s="149">
        <f>+'Proyecto 2. '!U49</f>
        <v>0</v>
      </c>
      <c r="H29" s="149">
        <f>+'Proyecto 2. '!W49</f>
        <v>0</v>
      </c>
      <c r="I29" s="149">
        <f>+'Proyecto 2. '!Y49</f>
        <v>0</v>
      </c>
      <c r="J29" s="149">
        <f>+'Proyecto 2. '!AA49</f>
        <v>0</v>
      </c>
      <c r="K29" s="149">
        <f>+'Proyecto 2. '!AC49</f>
        <v>0</v>
      </c>
      <c r="L29" s="149">
        <f>+'Proyecto 2. '!AE49</f>
        <v>0</v>
      </c>
      <c r="M29" s="149">
        <f>+'Proyecto 2. '!AG49</f>
        <v>0</v>
      </c>
      <c r="N29" s="150">
        <f>+'Proyecto 2. '!AI49</f>
        <v>0</v>
      </c>
    </row>
    <row r="30" spans="1:14" ht="15.75" hidden="1" thickBot="1" x14ac:dyDescent="0.3">
      <c r="A30" s="706" t="s">
        <v>79</v>
      </c>
      <c r="B30" s="707"/>
      <c r="C30" s="224">
        <v>0</v>
      </c>
      <c r="D30" s="224">
        <v>0</v>
      </c>
      <c r="E30" s="224">
        <f t="shared" ref="E30:N30" si="4">+SUM(E27:E29)</f>
        <v>89473805.681051478</v>
      </c>
      <c r="F30" s="224">
        <f t="shared" si="4"/>
        <v>307774823.8252582</v>
      </c>
      <c r="G30" s="224">
        <f t="shared" si="4"/>
        <v>317499863.93525809</v>
      </c>
      <c r="H30" s="224">
        <f t="shared" si="4"/>
        <v>327438476.78392625</v>
      </c>
      <c r="I30" s="224">
        <f t="shared" si="4"/>
        <v>337535983.32790548</v>
      </c>
      <c r="J30" s="224">
        <f t="shared" si="4"/>
        <v>347781428.89898705</v>
      </c>
      <c r="K30" s="224">
        <f t="shared" si="4"/>
        <v>716610835.53166866</v>
      </c>
      <c r="L30" s="224">
        <f t="shared" si="4"/>
        <v>738675069.06892967</v>
      </c>
      <c r="M30" s="224">
        <f t="shared" si="4"/>
        <v>760991495.57324255</v>
      </c>
      <c r="N30" s="225">
        <f t="shared" si="4"/>
        <v>784203735.03609955</v>
      </c>
    </row>
    <row r="31" spans="1:14" ht="15.75" thickBot="1" x14ac:dyDescent="0.3">
      <c r="A31" s="711" t="s">
        <v>141</v>
      </c>
      <c r="B31" s="712"/>
      <c r="C31" s="396">
        <f>+SUM(C26+C30)</f>
        <v>1129405851.0900002</v>
      </c>
      <c r="D31" s="396">
        <f t="shared" ref="D31:N31" si="5">+SUM(D26+D30)</f>
        <v>0</v>
      </c>
      <c r="E31" s="396">
        <f t="shared" si="5"/>
        <v>89473805.681051478</v>
      </c>
      <c r="F31" s="396">
        <f t="shared" si="5"/>
        <v>307774823.8252582</v>
      </c>
      <c r="G31" s="396">
        <f t="shared" si="5"/>
        <v>317499863.93525809</v>
      </c>
      <c r="H31" s="396">
        <f t="shared" si="5"/>
        <v>327438476.78392625</v>
      </c>
      <c r="I31" s="396">
        <f t="shared" si="5"/>
        <v>337535983.32790548</v>
      </c>
      <c r="J31" s="396">
        <f t="shared" si="5"/>
        <v>347781428.89898705</v>
      </c>
      <c r="K31" s="396">
        <f t="shared" si="5"/>
        <v>716610835.53166866</v>
      </c>
      <c r="L31" s="396">
        <f t="shared" si="5"/>
        <v>738675069.06892967</v>
      </c>
      <c r="M31" s="396">
        <f t="shared" si="5"/>
        <v>760991495.57324255</v>
      </c>
      <c r="N31" s="396">
        <f t="shared" si="5"/>
        <v>784203735.03609955</v>
      </c>
    </row>
    <row r="32" spans="1:14" x14ac:dyDescent="0.25">
      <c r="A32" s="221"/>
      <c r="B32" s="222"/>
      <c r="C32" s="221"/>
      <c r="D32" s="221"/>
      <c r="E32" s="221"/>
      <c r="F32" s="221"/>
      <c r="G32" s="221"/>
      <c r="H32" s="221"/>
      <c r="I32" s="221"/>
      <c r="J32" s="221"/>
      <c r="K32" s="221"/>
      <c r="L32" s="221"/>
      <c r="M32" s="221"/>
      <c r="N32" s="221"/>
    </row>
    <row r="33" spans="1:16" s="46" customFormat="1" ht="22.5" customHeight="1" x14ac:dyDescent="0.25">
      <c r="A33" s="697" t="s">
        <v>161</v>
      </c>
      <c r="B33" s="698"/>
      <c r="C33" s="698"/>
      <c r="D33" s="698"/>
      <c r="E33" s="698"/>
      <c r="F33" s="698"/>
      <c r="G33" s="698"/>
      <c r="H33" s="698"/>
      <c r="I33" s="698"/>
      <c r="J33" s="698"/>
      <c r="K33" s="698"/>
      <c r="L33" s="698"/>
      <c r="M33" s="698"/>
      <c r="N33" s="698"/>
    </row>
    <row r="34" spans="1:16" x14ac:dyDescent="0.25">
      <c r="A34" s="218"/>
      <c r="B34" s="144"/>
      <c r="C34" s="130"/>
      <c r="D34" s="130"/>
      <c r="E34" s="130"/>
      <c r="F34" s="130"/>
      <c r="G34" s="130"/>
      <c r="H34" s="130"/>
      <c r="I34" s="130"/>
      <c r="J34" s="130"/>
      <c r="K34" s="130"/>
      <c r="L34" s="130"/>
      <c r="M34" s="130"/>
      <c r="N34" s="198"/>
    </row>
    <row r="35" spans="1:16" ht="15.75" thickBot="1" x14ac:dyDescent="0.3">
      <c r="A35" s="151" t="s">
        <v>78</v>
      </c>
      <c r="B35" s="152" t="s">
        <v>3</v>
      </c>
      <c r="C35" s="147" t="s">
        <v>15</v>
      </c>
      <c r="D35" s="147" t="s">
        <v>58</v>
      </c>
      <c r="E35" s="147" t="s">
        <v>59</v>
      </c>
      <c r="F35" s="147" t="s">
        <v>60</v>
      </c>
      <c r="G35" s="147" t="s">
        <v>61</v>
      </c>
      <c r="H35" s="147" t="s">
        <v>62</v>
      </c>
      <c r="I35" s="147" t="s">
        <v>63</v>
      </c>
      <c r="J35" s="147" t="s">
        <v>64</v>
      </c>
      <c r="K35" s="147" t="s">
        <v>65</v>
      </c>
      <c r="L35" s="147" t="s">
        <v>66</v>
      </c>
      <c r="M35" s="147" t="s">
        <v>67</v>
      </c>
      <c r="N35" s="148" t="s">
        <v>68</v>
      </c>
    </row>
    <row r="36" spans="1:16" ht="82.5" customHeight="1" thickBot="1" x14ac:dyDescent="0.3">
      <c r="A36" s="392"/>
      <c r="B36" s="355" t="s">
        <v>184</v>
      </c>
      <c r="C36" s="149">
        <f>+'Proyecto 3.'!M12</f>
        <v>0</v>
      </c>
      <c r="D36" s="149">
        <f>+'Proyecto 3.'!O12</f>
        <v>0</v>
      </c>
      <c r="E36" s="149">
        <f>+'Proyecto 3.'!Q12</f>
        <v>0</v>
      </c>
      <c r="F36" s="149">
        <f>+'Proyecto 3.'!S12</f>
        <v>0</v>
      </c>
      <c r="G36" s="149">
        <f>+'Proyecto 3.'!U12</f>
        <v>0</v>
      </c>
      <c r="H36" s="149">
        <f>+'Proyecto 3.'!W12</f>
        <v>0</v>
      </c>
      <c r="I36" s="149">
        <f>+'Proyecto 3.'!Y12</f>
        <v>0</v>
      </c>
      <c r="J36" s="149">
        <f>+'Proyecto 3.'!AA12</f>
        <v>0</v>
      </c>
      <c r="K36" s="149">
        <f>+'Proyecto 3.'!AC12</f>
        <v>0</v>
      </c>
      <c r="L36" s="149">
        <f>+'Proyecto 3.'!AE12</f>
        <v>0</v>
      </c>
      <c r="M36" s="149">
        <f>+'Proyecto 3.'!AG12</f>
        <v>0</v>
      </c>
      <c r="N36" s="150">
        <f>+'Proyecto 3.'!AI12</f>
        <v>0</v>
      </c>
      <c r="O36" s="92"/>
      <c r="P36" s="92"/>
    </row>
    <row r="37" spans="1:16" ht="15.75" hidden="1" thickBot="1" x14ac:dyDescent="0.3">
      <c r="A37" s="706" t="s">
        <v>79</v>
      </c>
      <c r="B37" s="707"/>
      <c r="C37" s="224" t="e">
        <f>+SUM(#REF!)</f>
        <v>#REF!</v>
      </c>
      <c r="D37" s="224" t="e">
        <f>+SUM(#REF!)</f>
        <v>#REF!</v>
      </c>
      <c r="E37" s="224" t="e">
        <f>+SUM(#REF!)</f>
        <v>#REF!</v>
      </c>
      <c r="F37" s="224" t="e">
        <f>+SUM(#REF!)</f>
        <v>#REF!</v>
      </c>
      <c r="G37" s="224" t="e">
        <f>+SUM(#REF!)</f>
        <v>#REF!</v>
      </c>
      <c r="H37" s="224" t="e">
        <f>+SUM(#REF!)</f>
        <v>#REF!</v>
      </c>
      <c r="I37" s="224" t="e">
        <f>+SUM(#REF!)</f>
        <v>#REF!</v>
      </c>
      <c r="J37" s="224" t="e">
        <f>+SUM(#REF!)</f>
        <v>#REF!</v>
      </c>
      <c r="K37" s="224" t="e">
        <f>+SUM(#REF!)</f>
        <v>#REF!</v>
      </c>
      <c r="L37" s="224" t="e">
        <f>+SUM(#REF!)</f>
        <v>#REF!</v>
      </c>
      <c r="M37" s="224" t="e">
        <f>+SUM(#REF!)</f>
        <v>#REF!</v>
      </c>
      <c r="N37" s="224" t="e">
        <f>+SUM(#REF!)</f>
        <v>#REF!</v>
      </c>
    </row>
    <row r="38" spans="1:16" ht="75.75" hidden="1" thickBot="1" x14ac:dyDescent="0.3">
      <c r="A38" s="713" t="s">
        <v>57</v>
      </c>
      <c r="B38" s="213" t="s">
        <v>54</v>
      </c>
      <c r="C38" s="149">
        <f>+'Proyecto 3.'!M27</f>
        <v>0</v>
      </c>
      <c r="D38" s="149">
        <f>+'Proyecto 3.'!O27</f>
        <v>0</v>
      </c>
      <c r="E38" s="149">
        <f>+'Proyecto 3.'!Q27</f>
        <v>0</v>
      </c>
      <c r="F38" s="149">
        <f>+'Proyecto 3.'!S27</f>
        <v>0</v>
      </c>
      <c r="G38" s="149">
        <f>+'Proyecto 3.'!U27</f>
        <v>0</v>
      </c>
      <c r="H38" s="149">
        <f>+'Proyecto 3.'!W27</f>
        <v>0</v>
      </c>
      <c r="I38" s="149">
        <f>+'Proyecto 3.'!Y27</f>
        <v>0</v>
      </c>
      <c r="J38" s="149">
        <f>+'Proyecto 3.'!AA27</f>
        <v>0</v>
      </c>
      <c r="K38" s="149">
        <f>+'Proyecto 3.'!AC27</f>
        <v>0</v>
      </c>
      <c r="L38" s="149">
        <f>+'Proyecto 3.'!AE27</f>
        <v>0</v>
      </c>
      <c r="M38" s="149">
        <f>+'Proyecto 3.'!AG27</f>
        <v>0</v>
      </c>
      <c r="N38" s="150">
        <f>+'Proyecto 3.'!AI27</f>
        <v>0</v>
      </c>
    </row>
    <row r="39" spans="1:16" ht="60.75" hidden="1" thickBot="1" x14ac:dyDescent="0.3">
      <c r="A39" s="714"/>
      <c r="B39" s="213" t="s">
        <v>55</v>
      </c>
      <c r="C39" s="149">
        <f>+'Proyecto 3.'!M36</f>
        <v>0</v>
      </c>
      <c r="D39" s="149">
        <f>+'Proyecto 3.'!O36</f>
        <v>0</v>
      </c>
      <c r="E39" s="149">
        <f>+'Proyecto 3.'!Q36</f>
        <v>0</v>
      </c>
      <c r="F39" s="149">
        <f>+'Proyecto 3.'!S36</f>
        <v>0</v>
      </c>
      <c r="G39" s="149">
        <f>+'Proyecto 3.'!U36</f>
        <v>0</v>
      </c>
      <c r="H39" s="149">
        <f>+'Proyecto 3.'!W36</f>
        <v>0</v>
      </c>
      <c r="I39" s="149">
        <f>+'Proyecto 3.'!Y36</f>
        <v>0</v>
      </c>
      <c r="J39" s="149">
        <f>+'Proyecto 3.'!AA36</f>
        <v>0</v>
      </c>
      <c r="K39" s="149">
        <f>+'Proyecto 3.'!AC36</f>
        <v>0</v>
      </c>
      <c r="L39" s="149">
        <f>+'Proyecto 3.'!AE36</f>
        <v>0</v>
      </c>
      <c r="M39" s="149">
        <f>+'Proyecto 3.'!AG36</f>
        <v>0</v>
      </c>
      <c r="N39" s="150">
        <f>+'Proyecto 3.'!AI36</f>
        <v>0</v>
      </c>
    </row>
    <row r="40" spans="1:16" ht="60.75" hidden="1" thickBot="1" x14ac:dyDescent="0.3">
      <c r="A40" s="715"/>
      <c r="B40" s="213" t="s">
        <v>56</v>
      </c>
      <c r="C40" s="149">
        <f>+'Proyecto 3.'!M45</f>
        <v>0</v>
      </c>
      <c r="D40" s="149">
        <f>+'Proyecto 3.'!O45</f>
        <v>0</v>
      </c>
      <c r="E40" s="149">
        <f>+'Proyecto 3.'!Q45</f>
        <v>0</v>
      </c>
      <c r="F40" s="149">
        <f>+'Proyecto 3.'!S45</f>
        <v>0</v>
      </c>
      <c r="G40" s="149">
        <f>+'Proyecto 3.'!U45</f>
        <v>0</v>
      </c>
      <c r="H40" s="149">
        <f>+'Proyecto 3.'!W45</f>
        <v>0</v>
      </c>
      <c r="I40" s="149">
        <f>+'Proyecto 3.'!Y45</f>
        <v>0</v>
      </c>
      <c r="J40" s="149">
        <f>+'Proyecto 3.'!AA45</f>
        <v>0</v>
      </c>
      <c r="K40" s="149">
        <f>+'Proyecto 3.'!AC45</f>
        <v>0</v>
      </c>
      <c r="L40" s="149">
        <f>+'Proyecto 3.'!AE45</f>
        <v>0</v>
      </c>
      <c r="M40" s="149">
        <f>+'Proyecto 3.'!AG45</f>
        <v>0</v>
      </c>
      <c r="N40" s="150">
        <f>+'Proyecto 3.'!AI45</f>
        <v>0</v>
      </c>
    </row>
    <row r="41" spans="1:16" ht="15.75" hidden="1" thickBot="1" x14ac:dyDescent="0.3">
      <c r="A41" s="706" t="s">
        <v>79</v>
      </c>
      <c r="B41" s="707"/>
      <c r="C41" s="224">
        <f>+SUM(C38:C40)</f>
        <v>0</v>
      </c>
      <c r="D41" s="224">
        <f t="shared" ref="D41:N41" si="6">+SUM(D38:D40)</f>
        <v>0</v>
      </c>
      <c r="E41" s="224">
        <f t="shared" si="6"/>
        <v>0</v>
      </c>
      <c r="F41" s="224">
        <f t="shared" si="6"/>
        <v>0</v>
      </c>
      <c r="G41" s="224">
        <f t="shared" si="6"/>
        <v>0</v>
      </c>
      <c r="H41" s="224">
        <f t="shared" si="6"/>
        <v>0</v>
      </c>
      <c r="I41" s="224">
        <f t="shared" si="6"/>
        <v>0</v>
      </c>
      <c r="J41" s="224">
        <f t="shared" si="6"/>
        <v>0</v>
      </c>
      <c r="K41" s="224">
        <f t="shared" si="6"/>
        <v>0</v>
      </c>
      <c r="L41" s="224">
        <f t="shared" si="6"/>
        <v>0</v>
      </c>
      <c r="M41" s="224">
        <f t="shared" si="6"/>
        <v>0</v>
      </c>
      <c r="N41" s="224">
        <f t="shared" si="6"/>
        <v>0</v>
      </c>
    </row>
    <row r="42" spans="1:16" ht="15.75" thickBot="1" x14ac:dyDescent="0.3">
      <c r="A42" s="711" t="s">
        <v>222</v>
      </c>
      <c r="B42" s="712"/>
      <c r="C42" s="226">
        <f>+C36</f>
        <v>0</v>
      </c>
      <c r="D42" s="226">
        <f t="shared" ref="D42:N42" si="7">+D36</f>
        <v>0</v>
      </c>
      <c r="E42" s="226">
        <f t="shared" si="7"/>
        <v>0</v>
      </c>
      <c r="F42" s="226">
        <f t="shared" si="7"/>
        <v>0</v>
      </c>
      <c r="G42" s="226">
        <f t="shared" si="7"/>
        <v>0</v>
      </c>
      <c r="H42" s="226">
        <f t="shared" si="7"/>
        <v>0</v>
      </c>
      <c r="I42" s="226">
        <f t="shared" si="7"/>
        <v>0</v>
      </c>
      <c r="J42" s="226">
        <f t="shared" si="7"/>
        <v>0</v>
      </c>
      <c r="K42" s="226">
        <f t="shared" si="7"/>
        <v>0</v>
      </c>
      <c r="L42" s="226">
        <f t="shared" si="7"/>
        <v>0</v>
      </c>
      <c r="M42" s="226">
        <f t="shared" si="7"/>
        <v>0</v>
      </c>
      <c r="N42" s="226">
        <f t="shared" si="7"/>
        <v>0</v>
      </c>
    </row>
    <row r="43" spans="1:16" x14ac:dyDescent="0.25">
      <c r="A43" s="223"/>
      <c r="B43" s="207"/>
      <c r="C43" s="130"/>
      <c r="D43" s="130"/>
      <c r="E43" s="130"/>
      <c r="F43" s="130"/>
      <c r="G43" s="130"/>
      <c r="H43" s="130"/>
      <c r="I43" s="130"/>
      <c r="J43" s="130"/>
      <c r="K43" s="130"/>
      <c r="L43" s="130"/>
      <c r="M43" s="130"/>
      <c r="N43" s="198"/>
    </row>
    <row r="44" spans="1:16" s="46" customFormat="1" ht="18.75" customHeight="1" x14ac:dyDescent="0.25">
      <c r="A44" s="704" t="s">
        <v>166</v>
      </c>
      <c r="B44" s="705"/>
      <c r="C44" s="705"/>
      <c r="D44" s="705"/>
      <c r="E44" s="705"/>
      <c r="F44" s="705"/>
      <c r="G44" s="705"/>
      <c r="H44" s="705"/>
      <c r="I44" s="705"/>
      <c r="J44" s="705"/>
      <c r="K44" s="705"/>
      <c r="L44" s="705"/>
      <c r="M44" s="705"/>
      <c r="N44" s="705"/>
    </row>
    <row r="45" spans="1:16" x14ac:dyDescent="0.25">
      <c r="A45" s="223"/>
      <c r="B45" s="207"/>
      <c r="C45" s="130"/>
      <c r="D45" s="130"/>
      <c r="E45" s="130"/>
      <c r="F45" s="130"/>
      <c r="G45" s="130"/>
      <c r="H45" s="130"/>
      <c r="I45" s="130"/>
      <c r="J45" s="130"/>
      <c r="K45" s="130"/>
      <c r="L45" s="130"/>
      <c r="M45" s="130"/>
      <c r="N45" s="198"/>
    </row>
    <row r="46" spans="1:16" ht="15.75" thickBot="1" x14ac:dyDescent="0.3">
      <c r="A46" s="151" t="s">
        <v>78</v>
      </c>
      <c r="B46" s="152" t="s">
        <v>3</v>
      </c>
      <c r="C46" s="147" t="s">
        <v>15</v>
      </c>
      <c r="D46" s="147" t="s">
        <v>58</v>
      </c>
      <c r="E46" s="147" t="s">
        <v>59</v>
      </c>
      <c r="F46" s="147" t="s">
        <v>60</v>
      </c>
      <c r="G46" s="147" t="s">
        <v>61</v>
      </c>
      <c r="H46" s="147" t="s">
        <v>62</v>
      </c>
      <c r="I46" s="147" t="s">
        <v>63</v>
      </c>
      <c r="J46" s="147" t="s">
        <v>64</v>
      </c>
      <c r="K46" s="147" t="s">
        <v>65</v>
      </c>
      <c r="L46" s="147" t="s">
        <v>66</v>
      </c>
      <c r="M46" s="147" t="s">
        <v>67</v>
      </c>
      <c r="N46" s="148" t="s">
        <v>68</v>
      </c>
    </row>
    <row r="47" spans="1:16" ht="84" customHeight="1" thickBot="1" x14ac:dyDescent="0.3">
      <c r="A47" s="364"/>
      <c r="B47" s="359" t="s">
        <v>175</v>
      </c>
      <c r="C47" s="407">
        <f>+'Proyecto 4.'!M10</f>
        <v>111232174600.35999</v>
      </c>
      <c r="D47" s="407">
        <f>+'Proyecto 4.'!O10</f>
        <v>114877260116.39557</v>
      </c>
      <c r="E47" s="407">
        <f>+'Proyecto 4.'!Q17</f>
        <v>0</v>
      </c>
      <c r="F47" s="407">
        <f>+'Proyecto 4.'!S17</f>
        <v>0</v>
      </c>
      <c r="G47" s="407">
        <f>+'Proyecto 4.'!U17</f>
        <v>0</v>
      </c>
      <c r="H47" s="407">
        <f>+'Proyecto 4.'!W17</f>
        <v>0</v>
      </c>
      <c r="I47" s="407">
        <f>+'Proyecto 4.'!Y17</f>
        <v>0</v>
      </c>
      <c r="J47" s="407">
        <f>+'Proyecto 4.'!AA17</f>
        <v>0</v>
      </c>
      <c r="K47" s="407">
        <f>+'Proyecto 4.'!AC17</f>
        <v>0</v>
      </c>
      <c r="L47" s="407">
        <f>+'Proyecto 4.'!AE17</f>
        <v>0</v>
      </c>
      <c r="M47" s="407">
        <f>+'Proyecto 4.'!AG17</f>
        <v>0</v>
      </c>
      <c r="N47" s="407">
        <f>+'Proyecto 4.'!AI17</f>
        <v>0</v>
      </c>
    </row>
    <row r="48" spans="1:16" ht="15.75" thickBot="1" x14ac:dyDescent="0.3">
      <c r="A48" s="706" t="s">
        <v>163</v>
      </c>
      <c r="B48" s="707"/>
      <c r="C48" s="393">
        <f>+'Proyecto 4.'!M5</f>
        <v>111232174600.35999</v>
      </c>
      <c r="D48" s="393">
        <f>+'Proyecto 4.'!O5</f>
        <v>114877260116.39557</v>
      </c>
      <c r="E48" s="393"/>
      <c r="F48" s="393"/>
      <c r="G48" s="393"/>
      <c r="H48" s="393"/>
      <c r="I48" s="393"/>
      <c r="J48" s="393"/>
      <c r="K48" s="393"/>
      <c r="L48" s="393"/>
      <c r="M48" s="393"/>
      <c r="N48" s="393"/>
    </row>
    <row r="49" spans="1:14" ht="105.75" customHeight="1" thickBot="1" x14ac:dyDescent="0.3">
      <c r="A49" s="364"/>
      <c r="B49" s="359" t="s">
        <v>142</v>
      </c>
      <c r="C49" s="407">
        <f>+'Proyecto 4.'!M19</f>
        <v>2461603722.3279481</v>
      </c>
      <c r="D49" s="407">
        <f>+'Proyecto 4.'!O19</f>
        <v>2542270634.6373997</v>
      </c>
      <c r="E49" s="407">
        <f>+'Proyecto 4.'!Q19</f>
        <v>2623406223.092526</v>
      </c>
      <c r="F49" s="407">
        <f>+'Proyecto 4.'!S19</f>
        <v>2707222684.8579698</v>
      </c>
      <c r="G49" s="407">
        <f>+'Proyecto 4.'!U19</f>
        <v>2792765254.1614718</v>
      </c>
      <c r="H49" s="407">
        <f>+'Proyecto 4.'!W19</f>
        <v>2880186433.7937975</v>
      </c>
      <c r="I49" s="407">
        <f>+'Proyecto 4.'!Y19</f>
        <v>2969005260.6120777</v>
      </c>
      <c r="J49" s="407">
        <f>+'Proyecto 4.'!AA19</f>
        <v>3059125376.097084</v>
      </c>
      <c r="K49" s="407">
        <f>+'Proyecto 4.'!AC19</f>
        <v>3151695590.390172</v>
      </c>
      <c r="L49" s="407">
        <f>+'Proyecto 4.'!AE19</f>
        <v>3248735356.0436339</v>
      </c>
      <c r="M49" s="407">
        <f>+'Proyecto 4.'!AG19</f>
        <v>3346884280.8428607</v>
      </c>
      <c r="N49" s="407">
        <f>+'Proyecto 4.'!AI19</f>
        <v>3448973042.456255</v>
      </c>
    </row>
    <row r="50" spans="1:14" ht="15.75" thickBot="1" x14ac:dyDescent="0.3">
      <c r="A50" s="706" t="s">
        <v>163</v>
      </c>
      <c r="B50" s="707"/>
      <c r="C50" s="393">
        <f>+C49</f>
        <v>2461603722.3279481</v>
      </c>
      <c r="D50" s="393">
        <f t="shared" ref="D50:N50" si="8">+D49</f>
        <v>2542270634.6373997</v>
      </c>
      <c r="E50" s="393">
        <f t="shared" si="8"/>
        <v>2623406223.092526</v>
      </c>
      <c r="F50" s="393">
        <f t="shared" si="8"/>
        <v>2707222684.8579698</v>
      </c>
      <c r="G50" s="393">
        <f t="shared" si="8"/>
        <v>2792765254.1614718</v>
      </c>
      <c r="H50" s="393">
        <f t="shared" si="8"/>
        <v>2880186433.7937975</v>
      </c>
      <c r="I50" s="393">
        <f t="shared" si="8"/>
        <v>2969005260.6120777</v>
      </c>
      <c r="J50" s="393">
        <f t="shared" si="8"/>
        <v>3059125376.097084</v>
      </c>
      <c r="K50" s="393">
        <f t="shared" si="8"/>
        <v>3151695590.390172</v>
      </c>
      <c r="L50" s="393">
        <f t="shared" si="8"/>
        <v>3248735356.0436339</v>
      </c>
      <c r="M50" s="393">
        <f t="shared" si="8"/>
        <v>3346884280.8428607</v>
      </c>
      <c r="N50" s="393">
        <f t="shared" si="8"/>
        <v>3448973042.456255</v>
      </c>
    </row>
    <row r="51" spans="1:14" ht="60.75" thickBot="1" x14ac:dyDescent="0.3">
      <c r="A51" s="364"/>
      <c r="B51" s="359" t="s">
        <v>143</v>
      </c>
      <c r="C51" s="407">
        <f>+'Proyecto 4.'!M26</f>
        <v>2030936404.4252682</v>
      </c>
      <c r="D51" s="407">
        <f>+'Proyecto 4.'!O26</f>
        <v>2097490321.0268049</v>
      </c>
      <c r="E51" s="407">
        <f>+'Proyecto 4.'!Q26</f>
        <v>2164430917.0266142</v>
      </c>
      <c r="F51" s="407">
        <f>+'Proyecto 4.'!S26</f>
        <v>2307030893.3212576</v>
      </c>
      <c r="G51" s="407">
        <f>+'Proyecto 4.'!U26</f>
        <v>2457918641.3028712</v>
      </c>
      <c r="H51" s="407">
        <f>+'Proyecto 4.'!W26</f>
        <v>2615757231.166513</v>
      </c>
      <c r="I51" s="407">
        <f>+'Proyecto 4.'!Y26</f>
        <v>2874070933.8043075</v>
      </c>
      <c r="J51" s="407">
        <f>+'Proyecto 4.'!AA26</f>
        <v>3154989260.6135097</v>
      </c>
      <c r="K51" s="407">
        <f>+'Proyecto 4.'!AC26</f>
        <v>3459193083.9450188</v>
      </c>
      <c r="L51" s="407">
        <f>+'Proyecto 4.'!AE26</f>
        <v>3917824004.0713215</v>
      </c>
      <c r="M51" s="407">
        <f>+'Proyecto 4.'!AG26</f>
        <v>4430693288.7964764</v>
      </c>
      <c r="N51" s="407">
        <f>+'Proyecto 4.'!AI26</f>
        <v>5006079119.0528908</v>
      </c>
    </row>
    <row r="52" spans="1:14" ht="15.75" thickBot="1" x14ac:dyDescent="0.3">
      <c r="A52" s="706" t="s">
        <v>163</v>
      </c>
      <c r="B52" s="707"/>
      <c r="C52" s="393">
        <f>+C51</f>
        <v>2030936404.4252682</v>
      </c>
      <c r="D52" s="393">
        <f t="shared" ref="D52:N52" si="9">+D51</f>
        <v>2097490321.0268049</v>
      </c>
      <c r="E52" s="393">
        <f t="shared" si="9"/>
        <v>2164430917.0266142</v>
      </c>
      <c r="F52" s="393">
        <f t="shared" si="9"/>
        <v>2307030893.3212576</v>
      </c>
      <c r="G52" s="393">
        <f t="shared" si="9"/>
        <v>2457918641.3028712</v>
      </c>
      <c r="H52" s="393">
        <f t="shared" si="9"/>
        <v>2615757231.166513</v>
      </c>
      <c r="I52" s="393">
        <f t="shared" si="9"/>
        <v>2874070933.8043075</v>
      </c>
      <c r="J52" s="393">
        <f t="shared" si="9"/>
        <v>3154989260.6135097</v>
      </c>
      <c r="K52" s="393">
        <f t="shared" si="9"/>
        <v>3459193083.9450188</v>
      </c>
      <c r="L52" s="393">
        <f t="shared" si="9"/>
        <v>3917824004.0713215</v>
      </c>
      <c r="M52" s="393">
        <f t="shared" si="9"/>
        <v>4430693288.7964764</v>
      </c>
      <c r="N52" s="393">
        <f t="shared" si="9"/>
        <v>5006079119.0528908</v>
      </c>
    </row>
    <row r="53" spans="1:14" ht="120.75" thickBot="1" x14ac:dyDescent="0.3">
      <c r="A53" s="364"/>
      <c r="B53" s="360" t="s">
        <v>144</v>
      </c>
      <c r="C53" s="407">
        <f>+'Proyecto 4.'!M33</f>
        <v>1085302101.4995527</v>
      </c>
      <c r="D53" s="407">
        <f>+'Proyecto 4.'!O33</f>
        <v>1120867521.1716249</v>
      </c>
      <c r="E53" s="407">
        <f>+'Proyecto 4.'!Q33</f>
        <v>1156639576.5426965</v>
      </c>
      <c r="F53" s="407">
        <f>+'Proyecto 4.'!S33</f>
        <v>1193593608.2859805</v>
      </c>
      <c r="G53" s="407">
        <f>+'Proyecto 4.'!U33</f>
        <v>1231308667.5340071</v>
      </c>
      <c r="H53" s="407">
        <f>+'Proyecto 4.'!W33</f>
        <v>1269851991.5913849</v>
      </c>
      <c r="I53" s="407">
        <f>+'Proyecto 4.'!Y33</f>
        <v>1309011527.5167868</v>
      </c>
      <c r="J53" s="407">
        <f>+'Proyecto 4.'!AA33</f>
        <v>1348744791.5820372</v>
      </c>
      <c r="K53" s="407">
        <f>+'Proyecto 4.'!AC33</f>
        <v>1389558285.3208022</v>
      </c>
      <c r="L53" s="407">
        <f>+'Proyecto 4.'!AE33</f>
        <v>1432342369.7928257</v>
      </c>
      <c r="M53" s="446">
        <f>+'Proyecto 4.'!AG33</f>
        <v>0</v>
      </c>
      <c r="N53" s="447">
        <f>+'Proyecto 4.'!AI33</f>
        <v>0</v>
      </c>
    </row>
    <row r="54" spans="1:14" ht="15.75" thickBot="1" x14ac:dyDescent="0.3">
      <c r="A54" s="706" t="s">
        <v>163</v>
      </c>
      <c r="B54" s="707"/>
      <c r="C54" s="393">
        <f>+C53</f>
        <v>1085302101.4995527</v>
      </c>
      <c r="D54" s="393">
        <f t="shared" ref="D54:N54" si="10">+D53</f>
        <v>1120867521.1716249</v>
      </c>
      <c r="E54" s="393">
        <f t="shared" si="10"/>
        <v>1156639576.5426965</v>
      </c>
      <c r="F54" s="393">
        <f t="shared" si="10"/>
        <v>1193593608.2859805</v>
      </c>
      <c r="G54" s="393">
        <f t="shared" si="10"/>
        <v>1231308667.5340071</v>
      </c>
      <c r="H54" s="393">
        <f t="shared" si="10"/>
        <v>1269851991.5913849</v>
      </c>
      <c r="I54" s="393">
        <f t="shared" si="10"/>
        <v>1309011527.5167868</v>
      </c>
      <c r="J54" s="393">
        <f t="shared" si="10"/>
        <v>1348744791.5820372</v>
      </c>
      <c r="K54" s="393">
        <f t="shared" si="10"/>
        <v>1389558285.3208022</v>
      </c>
      <c r="L54" s="393">
        <f t="shared" si="10"/>
        <v>1432342369.7928257</v>
      </c>
      <c r="M54" s="393">
        <f t="shared" si="10"/>
        <v>0</v>
      </c>
      <c r="N54" s="393">
        <f t="shared" si="10"/>
        <v>0</v>
      </c>
    </row>
    <row r="55" spans="1:14" ht="82.5" customHeight="1" thickBot="1" x14ac:dyDescent="0.3">
      <c r="A55" s="364"/>
      <c r="B55" s="360" t="s">
        <v>151</v>
      </c>
      <c r="C55" s="407">
        <f>+'Proyecto 4.'!M41</f>
        <v>4862129220</v>
      </c>
      <c r="D55" s="407">
        <f>+'Proyecto 4.'!N41</f>
        <v>0</v>
      </c>
      <c r="E55" s="407">
        <f>+'Proyecto 4.'!O41</f>
        <v>0</v>
      </c>
      <c r="F55" s="446">
        <f>+'Proyecto 4.'!P41</f>
        <v>0</v>
      </c>
      <c r="G55" s="446">
        <f>+'Proyecto 4.'!Q41</f>
        <v>0</v>
      </c>
      <c r="H55" s="446">
        <f>+'Proyecto 4.'!R41</f>
        <v>0</v>
      </c>
      <c r="I55" s="446">
        <f>+'Proyecto 4.'!S41</f>
        <v>0</v>
      </c>
      <c r="J55" s="446">
        <f>+'Proyecto 4.'!T41</f>
        <v>0</v>
      </c>
      <c r="K55" s="446">
        <f>+'Proyecto 4.'!U41</f>
        <v>0</v>
      </c>
      <c r="L55" s="446">
        <f>+'Proyecto 4.'!V41</f>
        <v>0</v>
      </c>
      <c r="M55" s="446">
        <f>+'Proyecto 4.'!W41</f>
        <v>0</v>
      </c>
      <c r="N55" s="446">
        <f>+'Proyecto 4.'!X41</f>
        <v>0</v>
      </c>
    </row>
    <row r="56" spans="1:14" ht="15.75" thickBot="1" x14ac:dyDescent="0.3">
      <c r="A56" s="706" t="s">
        <v>163</v>
      </c>
      <c r="B56" s="707"/>
      <c r="C56" s="393">
        <f>+C55</f>
        <v>4862129220</v>
      </c>
      <c r="D56" s="393">
        <f t="shared" ref="D56:N56" si="11">+D55</f>
        <v>0</v>
      </c>
      <c r="E56" s="393">
        <f t="shared" si="11"/>
        <v>0</v>
      </c>
      <c r="F56" s="393">
        <f t="shared" si="11"/>
        <v>0</v>
      </c>
      <c r="G56" s="393">
        <f t="shared" si="11"/>
        <v>0</v>
      </c>
      <c r="H56" s="393">
        <f t="shared" si="11"/>
        <v>0</v>
      </c>
      <c r="I56" s="393">
        <f t="shared" si="11"/>
        <v>0</v>
      </c>
      <c r="J56" s="393">
        <f t="shared" si="11"/>
        <v>0</v>
      </c>
      <c r="K56" s="393">
        <f t="shared" si="11"/>
        <v>0</v>
      </c>
      <c r="L56" s="393">
        <f t="shared" si="11"/>
        <v>0</v>
      </c>
      <c r="M56" s="393">
        <f t="shared" si="11"/>
        <v>0</v>
      </c>
      <c r="N56" s="393">
        <f t="shared" si="11"/>
        <v>0</v>
      </c>
    </row>
    <row r="57" spans="1:14" ht="85.5" customHeight="1" thickBot="1" x14ac:dyDescent="0.3">
      <c r="A57" s="364"/>
      <c r="B57" s="359" t="s">
        <v>145</v>
      </c>
      <c r="C57" s="407">
        <f>+'Proyecto 4.'!M54</f>
        <v>1685000000</v>
      </c>
      <c r="D57" s="446">
        <f>+'Proyecto 4.'!O54</f>
        <v>0</v>
      </c>
      <c r="E57" s="446">
        <f>+'Proyecto 4.'!Q54</f>
        <v>0</v>
      </c>
      <c r="F57" s="446">
        <f>+'Proyecto 4.'!S54</f>
        <v>0</v>
      </c>
      <c r="G57" s="446">
        <f>+'Proyecto 4.'!U54</f>
        <v>0</v>
      </c>
      <c r="H57" s="446">
        <f>+'Proyecto 4.'!W54</f>
        <v>0</v>
      </c>
      <c r="I57" s="446">
        <f>+'Proyecto 4.'!Y54</f>
        <v>0</v>
      </c>
      <c r="J57" s="446">
        <f>+'Proyecto 4.'!AA54</f>
        <v>0</v>
      </c>
      <c r="K57" s="446">
        <f>+'Proyecto 4.'!AC54</f>
        <v>0</v>
      </c>
      <c r="L57" s="446">
        <f>+'Proyecto 4.'!AE54</f>
        <v>0</v>
      </c>
      <c r="M57" s="446">
        <f>+'Proyecto 4.'!AG54</f>
        <v>0</v>
      </c>
      <c r="N57" s="447">
        <f>+'Proyecto 4.'!AI54</f>
        <v>0</v>
      </c>
    </row>
    <row r="58" spans="1:14" ht="15.75" thickBot="1" x14ac:dyDescent="0.3">
      <c r="A58" s="706" t="s">
        <v>163</v>
      </c>
      <c r="B58" s="707"/>
      <c r="C58" s="393">
        <f>+C57</f>
        <v>1685000000</v>
      </c>
      <c r="D58" s="224">
        <f t="shared" ref="D58:N58" si="12">+D57</f>
        <v>0</v>
      </c>
      <c r="E58" s="224">
        <f t="shared" si="12"/>
        <v>0</v>
      </c>
      <c r="F58" s="224">
        <f t="shared" si="12"/>
        <v>0</v>
      </c>
      <c r="G58" s="224">
        <f t="shared" si="12"/>
        <v>0</v>
      </c>
      <c r="H58" s="224">
        <f t="shared" si="12"/>
        <v>0</v>
      </c>
      <c r="I58" s="224">
        <f t="shared" si="12"/>
        <v>0</v>
      </c>
      <c r="J58" s="224">
        <f t="shared" si="12"/>
        <v>0</v>
      </c>
      <c r="K58" s="224">
        <f t="shared" si="12"/>
        <v>0</v>
      </c>
      <c r="L58" s="224">
        <f t="shared" si="12"/>
        <v>0</v>
      </c>
      <c r="M58" s="224">
        <f t="shared" si="12"/>
        <v>0</v>
      </c>
      <c r="N58" s="225">
        <f t="shared" si="12"/>
        <v>0</v>
      </c>
    </row>
    <row r="59" spans="1:14" ht="93.75" customHeight="1" thickBot="1" x14ac:dyDescent="0.3">
      <c r="A59" s="364"/>
      <c r="B59" s="359" t="s">
        <v>155</v>
      </c>
      <c r="C59" s="407">
        <f>+'Proyecto 4.'!M56</f>
        <v>0</v>
      </c>
      <c r="D59" s="407">
        <f>+'Proyecto 4.'!O56</f>
        <v>0</v>
      </c>
      <c r="E59" s="407">
        <f>+'Proyecto 4.'!Q56</f>
        <v>0</v>
      </c>
      <c r="F59" s="446">
        <f>+'Proyecto 4.'!S56</f>
        <v>0</v>
      </c>
      <c r="G59" s="149">
        <f>+'Proyecto 4.'!U56</f>
        <v>0</v>
      </c>
      <c r="H59" s="149">
        <f>+'Proyecto 4.'!W56</f>
        <v>0</v>
      </c>
      <c r="I59" s="149">
        <f>+'Proyecto 4.'!Y56</f>
        <v>0</v>
      </c>
      <c r="J59" s="149">
        <f>+'Proyecto 4.'!AA56</f>
        <v>0</v>
      </c>
      <c r="K59" s="149">
        <f>+'Proyecto 4.'!AC56</f>
        <v>0</v>
      </c>
      <c r="L59" s="149">
        <f>+'Proyecto 4.'!AE56</f>
        <v>0</v>
      </c>
      <c r="M59" s="149">
        <f>+'Proyecto 4.'!AG56</f>
        <v>0</v>
      </c>
      <c r="N59" s="150">
        <f>+'Proyecto 4.'!AI56</f>
        <v>0</v>
      </c>
    </row>
    <row r="60" spans="1:14" ht="15.75" thickBot="1" x14ac:dyDescent="0.3">
      <c r="A60" s="706" t="s">
        <v>163</v>
      </c>
      <c r="B60" s="707"/>
      <c r="C60" s="393">
        <f t="shared" ref="C60:N60" si="13">+C59</f>
        <v>0</v>
      </c>
      <c r="D60" s="393">
        <f t="shared" si="13"/>
        <v>0</v>
      </c>
      <c r="E60" s="393">
        <f t="shared" si="13"/>
        <v>0</v>
      </c>
      <c r="F60" s="224">
        <f t="shared" si="13"/>
        <v>0</v>
      </c>
      <c r="G60" s="224">
        <f t="shared" si="13"/>
        <v>0</v>
      </c>
      <c r="H60" s="224">
        <f t="shared" si="13"/>
        <v>0</v>
      </c>
      <c r="I60" s="224">
        <f t="shared" si="13"/>
        <v>0</v>
      </c>
      <c r="J60" s="224">
        <f t="shared" si="13"/>
        <v>0</v>
      </c>
      <c r="K60" s="224">
        <f t="shared" si="13"/>
        <v>0</v>
      </c>
      <c r="L60" s="224">
        <f t="shared" si="13"/>
        <v>0</v>
      </c>
      <c r="M60" s="224">
        <f t="shared" si="13"/>
        <v>0</v>
      </c>
      <c r="N60" s="225">
        <f t="shared" si="13"/>
        <v>0</v>
      </c>
    </row>
    <row r="61" spans="1:14" ht="87" customHeight="1" thickBot="1" x14ac:dyDescent="0.3">
      <c r="A61" s="364"/>
      <c r="B61" s="359" t="s">
        <v>182</v>
      </c>
      <c r="C61" s="374">
        <f>+'Proyecto 4.'!M69</f>
        <v>599200000.00017047</v>
      </c>
      <c r="D61" s="374">
        <f>+'Proyecto 4.'!O69</f>
        <v>524300000.00014919</v>
      </c>
      <c r="E61" s="374">
        <f>+'Proyecto 4.'!Q69</f>
        <v>524300000.00014919</v>
      </c>
      <c r="F61" s="374">
        <f>+'Proyecto 4.'!S69</f>
        <v>524300000.00014919</v>
      </c>
      <c r="G61" s="374">
        <f>+'Proyecto 4.'!U69</f>
        <v>524300000.00014919</v>
      </c>
      <c r="H61" s="374">
        <f>+'Proyecto 4.'!W69</f>
        <v>524300000.00014919</v>
      </c>
      <c r="I61" s="374">
        <f>+'Proyecto 4.'!Y69</f>
        <v>524300000.00014919</v>
      </c>
      <c r="J61" s="374">
        <f>+'Proyecto 4.'!AA69</f>
        <v>0</v>
      </c>
      <c r="K61" s="374">
        <f>+'Proyecto 4.'!AC69</f>
        <v>0</v>
      </c>
      <c r="L61" s="374">
        <f>+'Proyecto 4.'!AE69</f>
        <v>0</v>
      </c>
      <c r="M61" s="374">
        <f>+'Proyecto 4.'!AG69</f>
        <v>0</v>
      </c>
      <c r="N61" s="374">
        <f>+'Proyecto 4.'!AI69</f>
        <v>0</v>
      </c>
    </row>
    <row r="62" spans="1:14" ht="15.75" thickBot="1" x14ac:dyDescent="0.3">
      <c r="A62" s="706" t="s">
        <v>163</v>
      </c>
      <c r="B62" s="707"/>
      <c r="C62" s="393">
        <f>+'Proyecto 4.'!M69</f>
        <v>599200000.00017047</v>
      </c>
      <c r="D62" s="393">
        <f>+'Proyecto 4.'!O69</f>
        <v>524300000.00014919</v>
      </c>
      <c r="E62" s="393">
        <f>+'Proyecto 4.'!Q69</f>
        <v>524300000.00014919</v>
      </c>
      <c r="F62" s="393">
        <f>+'Proyecto 4.'!S69</f>
        <v>524300000.00014919</v>
      </c>
      <c r="G62" s="393">
        <f>+'Proyecto 4.'!U69</f>
        <v>524300000.00014919</v>
      </c>
      <c r="H62" s="393">
        <f>+'Proyecto 4.'!W69</f>
        <v>524300000.00014919</v>
      </c>
      <c r="I62" s="393">
        <f>+'Proyecto 4.'!Y69</f>
        <v>524300000.00014919</v>
      </c>
      <c r="J62" s="393">
        <f>+'Proyecto 4.'!AA69</f>
        <v>0</v>
      </c>
      <c r="K62" s="393">
        <f>+'Proyecto 4.'!AC69</f>
        <v>0</v>
      </c>
      <c r="L62" s="393">
        <f>+'Proyecto 4.'!AE69</f>
        <v>0</v>
      </c>
      <c r="M62" s="393">
        <f>+'Proyecto 4.'!AG69</f>
        <v>0</v>
      </c>
      <c r="N62" s="393">
        <f>+'Proyecto 4.'!AI69</f>
        <v>0</v>
      </c>
    </row>
    <row r="63" spans="1:14" ht="15.75" thickBot="1" x14ac:dyDescent="0.3">
      <c r="A63" s="361"/>
      <c r="B63" s="362"/>
      <c r="C63" s="363"/>
      <c r="D63" s="363"/>
      <c r="E63" s="363"/>
      <c r="F63" s="363"/>
      <c r="G63" s="363"/>
      <c r="H63" s="363"/>
      <c r="I63" s="363"/>
      <c r="J63" s="363"/>
      <c r="K63" s="363"/>
      <c r="L63" s="363"/>
      <c r="M63" s="363"/>
      <c r="N63" s="363"/>
    </row>
    <row r="64" spans="1:14" ht="15.75" thickBot="1" x14ac:dyDescent="0.3">
      <c r="A64" s="702" t="s">
        <v>222</v>
      </c>
      <c r="B64" s="703"/>
      <c r="C64" s="396">
        <f>+(C48+C50+C52+C54+C56+C58+C60+C62)</f>
        <v>123956346048.61292</v>
      </c>
      <c r="D64" s="396">
        <f t="shared" ref="D64:N64" si="14">+(D48+D50+D52+D54+D56+D58+D60+D62)</f>
        <v>121162188593.23157</v>
      </c>
      <c r="E64" s="396">
        <f t="shared" si="14"/>
        <v>6468776716.6619854</v>
      </c>
      <c r="F64" s="396">
        <f t="shared" si="14"/>
        <v>6732147186.4653568</v>
      </c>
      <c r="G64" s="396">
        <f t="shared" si="14"/>
        <v>7006292562.9984989</v>
      </c>
      <c r="H64" s="396">
        <f t="shared" si="14"/>
        <v>7290095656.5518436</v>
      </c>
      <c r="I64" s="396">
        <f t="shared" si="14"/>
        <v>7676387721.933321</v>
      </c>
      <c r="J64" s="396">
        <f t="shared" si="14"/>
        <v>7562859428.2926311</v>
      </c>
      <c r="K64" s="396">
        <f t="shared" si="14"/>
        <v>8000446959.6559925</v>
      </c>
      <c r="L64" s="396">
        <f t="shared" si="14"/>
        <v>8598901729.9077816</v>
      </c>
      <c r="M64" s="396">
        <f t="shared" si="14"/>
        <v>7777577569.6393375</v>
      </c>
      <c r="N64" s="396">
        <f t="shared" si="14"/>
        <v>8455052161.5091457</v>
      </c>
    </row>
    <row r="65" spans="1:14" s="46" customFormat="1" x14ac:dyDescent="0.25">
      <c r="A65" s="130"/>
      <c r="B65" s="144"/>
      <c r="C65" s="130"/>
      <c r="D65" s="130"/>
      <c r="E65" s="130"/>
      <c r="F65" s="130"/>
      <c r="G65" s="130"/>
      <c r="H65" s="130"/>
      <c r="I65" s="130"/>
      <c r="J65" s="130"/>
      <c r="K65" s="130"/>
      <c r="L65" s="130"/>
      <c r="M65" s="130"/>
      <c r="N65" s="130"/>
    </row>
    <row r="66" spans="1:14" ht="15.75" thickBot="1" x14ac:dyDescent="0.3"/>
    <row r="67" spans="1:14" ht="19.5" thickBot="1" x14ac:dyDescent="0.3">
      <c r="A67" s="708" t="s">
        <v>197</v>
      </c>
      <c r="B67" s="709"/>
      <c r="C67" s="709"/>
      <c r="D67" s="709"/>
      <c r="E67" s="709"/>
      <c r="F67" s="709"/>
      <c r="G67" s="709"/>
      <c r="H67" s="709"/>
      <c r="I67" s="709"/>
      <c r="J67" s="709"/>
      <c r="K67" s="709"/>
      <c r="L67" s="709"/>
      <c r="M67" s="709"/>
      <c r="N67" s="710"/>
    </row>
    <row r="68" spans="1:14" x14ac:dyDescent="0.25">
      <c r="A68" s="237"/>
      <c r="B68" s="238"/>
      <c r="C68" s="239"/>
      <c r="D68" s="46"/>
      <c r="E68" s="46"/>
      <c r="F68" s="46"/>
      <c r="G68" s="46"/>
      <c r="H68" s="46"/>
      <c r="I68" s="46"/>
      <c r="J68" s="46"/>
      <c r="K68" s="46"/>
      <c r="L68" s="46"/>
      <c r="M68" s="46"/>
      <c r="N68" s="172"/>
    </row>
    <row r="69" spans="1:14" ht="15.75" thickBot="1" x14ac:dyDescent="0.3">
      <c r="A69" s="90" t="s">
        <v>78</v>
      </c>
      <c r="B69" s="91" t="s">
        <v>3</v>
      </c>
      <c r="C69" s="91">
        <v>2021</v>
      </c>
      <c r="D69" s="91">
        <v>2022</v>
      </c>
      <c r="E69" s="91">
        <v>2023</v>
      </c>
      <c r="F69" s="91">
        <v>2024</v>
      </c>
      <c r="G69" s="91">
        <v>2025</v>
      </c>
      <c r="H69" s="91">
        <v>2026</v>
      </c>
      <c r="I69" s="91">
        <v>2027</v>
      </c>
      <c r="J69" s="91">
        <v>2028</v>
      </c>
      <c r="K69" s="91">
        <v>2029</v>
      </c>
      <c r="L69" s="91">
        <v>2030</v>
      </c>
      <c r="M69" s="91">
        <v>2031</v>
      </c>
      <c r="N69" s="91">
        <v>2032</v>
      </c>
    </row>
    <row r="70" spans="1:14" ht="150.75" thickBot="1" x14ac:dyDescent="0.3">
      <c r="A70" s="412"/>
      <c r="B70" s="244" t="s">
        <v>122</v>
      </c>
      <c r="C70" s="374">
        <f>+'Proyecto 5'!M12</f>
        <v>3734456070.1999998</v>
      </c>
      <c r="D70" s="374">
        <f>+'Proyecto 5'!O12</f>
        <v>0</v>
      </c>
      <c r="E70" s="214">
        <f>+'Proyecto 5'!Q91</f>
        <v>0</v>
      </c>
      <c r="F70" s="214">
        <f>+'Proyecto 5'!S91</f>
        <v>0</v>
      </c>
      <c r="G70" s="214">
        <f>+'Proyecto 5'!U91</f>
        <v>0</v>
      </c>
      <c r="H70" s="214">
        <f>+'Proyecto 5'!W91</f>
        <v>0</v>
      </c>
      <c r="I70" s="214">
        <f>+'Proyecto 5'!Y91</f>
        <v>0</v>
      </c>
      <c r="J70" s="214">
        <f>+'Proyecto 5'!AA91</f>
        <v>0</v>
      </c>
      <c r="K70" s="214">
        <f>+'Proyecto 5'!AC91</f>
        <v>0</v>
      </c>
      <c r="L70" s="214">
        <f>+'Proyecto 5'!AE91</f>
        <v>0</v>
      </c>
      <c r="M70" s="214">
        <f>+'Proyecto 5'!AG91</f>
        <v>0</v>
      </c>
      <c r="N70" s="215">
        <f>+'Proyecto 5'!AI91</f>
        <v>0</v>
      </c>
    </row>
    <row r="71" spans="1:14" ht="45.75" thickBot="1" x14ac:dyDescent="0.3">
      <c r="A71" s="413"/>
      <c r="B71" s="397" t="s">
        <v>124</v>
      </c>
      <c r="C71" s="398">
        <f>+'Proyecto 5'!M21</f>
        <v>0</v>
      </c>
      <c r="D71" s="398">
        <f>+'Proyecto 5'!O21</f>
        <v>0</v>
      </c>
      <c r="E71" s="214">
        <f>+'Proyecto 5'!Q100</f>
        <v>0</v>
      </c>
      <c r="F71" s="214">
        <f>+'Proyecto 5'!S100</f>
        <v>0</v>
      </c>
      <c r="G71" s="214">
        <f>+'Proyecto 5'!U100</f>
        <v>0</v>
      </c>
      <c r="H71" s="214">
        <f>+'Proyecto 5'!W100</f>
        <v>0</v>
      </c>
      <c r="I71" s="214">
        <f>+'Proyecto 5'!Y100</f>
        <v>0</v>
      </c>
      <c r="J71" s="214">
        <f>+'Proyecto 5'!AA100</f>
        <v>0</v>
      </c>
      <c r="K71" s="214">
        <f>+'Proyecto 5'!AC100</f>
        <v>0</v>
      </c>
      <c r="L71" s="214">
        <f>+'Proyecto 5'!AE100</f>
        <v>0</v>
      </c>
      <c r="M71" s="214">
        <f>+'Proyecto 5'!AG100</f>
        <v>0</v>
      </c>
      <c r="N71" s="215">
        <f>+'Proyecto 5'!AI100</f>
        <v>0</v>
      </c>
    </row>
    <row r="72" spans="1:14" ht="30.75" thickBot="1" x14ac:dyDescent="0.3">
      <c r="A72" s="413"/>
      <c r="B72" s="397" t="s">
        <v>127</v>
      </c>
      <c r="C72" s="398">
        <f>+'Proyecto 5'!M30</f>
        <v>0</v>
      </c>
      <c r="D72" s="398">
        <f>+'Proyecto 5'!O30</f>
        <v>0</v>
      </c>
      <c r="E72" s="374">
        <f>+'Proyecto 5'!Q30</f>
        <v>114987217932.61409</v>
      </c>
      <c r="F72" s="374">
        <f>+'Proyecto 5'!S30</f>
        <v>110097834704.05923</v>
      </c>
      <c r="G72" s="374">
        <f>+'Proyecto 5'!U30</f>
        <v>113576695792.21962</v>
      </c>
      <c r="H72" s="374">
        <f>+'Proyecto 5'!W30</f>
        <v>117131956553.96913</v>
      </c>
      <c r="I72" s="374">
        <f>+'Proyecto 5'!Y30</f>
        <v>120744057090.92976</v>
      </c>
      <c r="J72" s="374">
        <f>+'Proyecto 5'!AA30</f>
        <v>124409078676.95399</v>
      </c>
      <c r="K72" s="374">
        <f>+'Proyecto 5'!AC30</f>
        <v>113932214521.0047</v>
      </c>
      <c r="L72" s="374">
        <f>+'Proyecto 5'!AE30</f>
        <v>117440153368.65514</v>
      </c>
      <c r="M72" s="374">
        <f>+'Proyecto 5'!AG30</f>
        <v>120988187763.00699</v>
      </c>
      <c r="N72" s="374">
        <f>+'Proyecto 5'!AI30</f>
        <v>124678645281.74249</v>
      </c>
    </row>
    <row r="73" spans="1:14" ht="105.75" thickBot="1" x14ac:dyDescent="0.3">
      <c r="A73" s="415"/>
      <c r="B73" s="244" t="s">
        <v>128</v>
      </c>
      <c r="C73" s="374">
        <f>+'Proyecto 5'!M39</f>
        <v>99144149.921385303</v>
      </c>
      <c r="D73" s="374">
        <f>+'Proyecto 5'!O39</f>
        <v>102393110.09119692</v>
      </c>
      <c r="E73" s="214">
        <f>+'Proyecto 5'!Q120</f>
        <v>0</v>
      </c>
      <c r="F73" s="214">
        <f>+'Proyecto 5'!S120</f>
        <v>0</v>
      </c>
      <c r="G73" s="214">
        <f>+'Proyecto 5'!U120</f>
        <v>0</v>
      </c>
      <c r="H73" s="214">
        <f>+'Proyecto 5'!W120</f>
        <v>0</v>
      </c>
      <c r="I73" s="214">
        <f>+'Proyecto 5'!Y120</f>
        <v>0</v>
      </c>
      <c r="J73" s="214">
        <f>+'Proyecto 5'!AA120</f>
        <v>0</v>
      </c>
      <c r="K73" s="214">
        <f>+'Proyecto 5'!AC120</f>
        <v>0</v>
      </c>
      <c r="L73" s="214">
        <f>+'Proyecto 5'!AE120</f>
        <v>0</v>
      </c>
      <c r="M73" s="214">
        <f>+'Proyecto 5'!AG120</f>
        <v>0</v>
      </c>
      <c r="N73" s="215">
        <f>+'Proyecto 5'!AI120</f>
        <v>0</v>
      </c>
    </row>
    <row r="74" spans="1:14" ht="15.75" hidden="1" customHeight="1" thickBot="1" x14ac:dyDescent="0.3">
      <c r="A74" s="414"/>
      <c r="B74" s="213"/>
      <c r="C74" s="214">
        <f>+'Proyecto 5'!M127</f>
        <v>0</v>
      </c>
      <c r="D74" s="214">
        <f>+'Proyecto 5'!O127</f>
        <v>0</v>
      </c>
      <c r="E74" s="214">
        <f>+'Proyecto 5'!Q127</f>
        <v>0</v>
      </c>
      <c r="F74" s="214">
        <f>+'Proyecto 5'!S127</f>
        <v>0</v>
      </c>
      <c r="G74" s="214">
        <f>+'Proyecto 5'!U127</f>
        <v>0</v>
      </c>
      <c r="H74" s="214">
        <f>+'Proyecto 5'!W127</f>
        <v>0</v>
      </c>
      <c r="I74" s="214">
        <f>+'Proyecto 5'!Y127</f>
        <v>0</v>
      </c>
      <c r="J74" s="214">
        <f>+'Proyecto 5'!AA127</f>
        <v>0</v>
      </c>
      <c r="K74" s="214">
        <f>+'Proyecto 5'!AC127</f>
        <v>0</v>
      </c>
      <c r="L74" s="214">
        <f>+'Proyecto 5'!AE127</f>
        <v>0</v>
      </c>
      <c r="M74" s="214">
        <f>+'Proyecto 5'!AG127</f>
        <v>0</v>
      </c>
      <c r="N74" s="215">
        <f>+'Proyecto 5'!AI127</f>
        <v>0</v>
      </c>
    </row>
    <row r="75" spans="1:14" ht="19.5" hidden="1" thickBot="1" x14ac:dyDescent="0.3">
      <c r="A75" s="708" t="s">
        <v>79</v>
      </c>
      <c r="B75" s="709"/>
      <c r="C75" s="709">
        <f>+SUM(C70:C74)</f>
        <v>3833600220.1213851</v>
      </c>
      <c r="D75" s="709">
        <f t="shared" ref="D75:N75" si="15">+SUM(D70:D74)</f>
        <v>102393110.09119692</v>
      </c>
      <c r="E75" s="709">
        <f t="shared" si="15"/>
        <v>114987217932.61409</v>
      </c>
      <c r="F75" s="709">
        <f t="shared" si="15"/>
        <v>110097834704.05923</v>
      </c>
      <c r="G75" s="709">
        <f t="shared" si="15"/>
        <v>113576695792.21962</v>
      </c>
      <c r="H75" s="709">
        <f t="shared" si="15"/>
        <v>117131956553.96913</v>
      </c>
      <c r="I75" s="709">
        <f t="shared" si="15"/>
        <v>120744057090.92976</v>
      </c>
      <c r="J75" s="709">
        <f t="shared" si="15"/>
        <v>124409078676.95399</v>
      </c>
      <c r="K75" s="709">
        <f t="shared" si="15"/>
        <v>113932214521.0047</v>
      </c>
      <c r="L75" s="709">
        <f t="shared" si="15"/>
        <v>117440153368.65514</v>
      </c>
      <c r="M75" s="709">
        <f t="shared" si="15"/>
        <v>120988187763.00699</v>
      </c>
      <c r="N75" s="710">
        <f t="shared" si="15"/>
        <v>124678645281.74249</v>
      </c>
    </row>
    <row r="76" spans="1:14" hidden="1" x14ac:dyDescent="0.25">
      <c r="A76" s="237" t="s">
        <v>6</v>
      </c>
      <c r="B76" s="238" t="s">
        <v>7</v>
      </c>
      <c r="C76" s="239">
        <f>+'Proyecto 5'!M140</f>
        <v>0</v>
      </c>
      <c r="D76" s="46">
        <f>+'Proyecto 5'!O140</f>
        <v>0</v>
      </c>
      <c r="E76" s="46">
        <f>+'Proyecto 5'!Q140</f>
        <v>0</v>
      </c>
      <c r="F76" s="46">
        <f>+'Proyecto 5'!S140</f>
        <v>0</v>
      </c>
      <c r="G76" s="46">
        <f>+'Proyecto 5'!U140</f>
        <v>0</v>
      </c>
      <c r="H76" s="46">
        <f>+'Proyecto 5'!W140</f>
        <v>0</v>
      </c>
      <c r="I76" s="46">
        <f>+'Proyecto 5'!Y140</f>
        <v>0</v>
      </c>
      <c r="J76" s="46">
        <f>+'Proyecto 5'!AA140</f>
        <v>0</v>
      </c>
      <c r="K76" s="46">
        <f>+'Proyecto 5'!AC140</f>
        <v>0</v>
      </c>
      <c r="L76" s="46">
        <f>+'Proyecto 5'!AE140</f>
        <v>0</v>
      </c>
      <c r="M76" s="46">
        <f>+'Proyecto 5'!AG140</f>
        <v>0</v>
      </c>
      <c r="N76" s="172">
        <f>+'Proyecto 5'!AI140</f>
        <v>0</v>
      </c>
    </row>
    <row r="77" spans="1:14" ht="15.75" hidden="1" thickBot="1" x14ac:dyDescent="0.3">
      <c r="A77" s="90"/>
      <c r="B77" s="91" t="s">
        <v>8</v>
      </c>
      <c r="C77" s="91">
        <f>+'Proyecto 5'!M147</f>
        <v>0</v>
      </c>
      <c r="D77" s="91">
        <f>+'Proyecto 5'!O147</f>
        <v>0</v>
      </c>
      <c r="E77" s="91">
        <f>+'Proyecto 5'!Q147</f>
        <v>0</v>
      </c>
      <c r="F77" s="91">
        <f>+'Proyecto 5'!S147</f>
        <v>0</v>
      </c>
      <c r="G77" s="91">
        <f>+'Proyecto 5'!U147</f>
        <v>0</v>
      </c>
      <c r="H77" s="91">
        <f>+'Proyecto 5'!W147</f>
        <v>0</v>
      </c>
      <c r="I77" s="91">
        <f>+'Proyecto 5'!Y147</f>
        <v>0</v>
      </c>
      <c r="J77" s="91">
        <f>+'Proyecto 5'!AA147</f>
        <v>0</v>
      </c>
      <c r="K77" s="91">
        <f>+'Proyecto 5'!AC147</f>
        <v>0</v>
      </c>
      <c r="L77" s="91">
        <f>+'Proyecto 5'!AE147</f>
        <v>0</v>
      </c>
      <c r="M77" s="91">
        <f>+'Proyecto 5'!AG147</f>
        <v>0</v>
      </c>
      <c r="N77" s="91">
        <f>+'Proyecto 5'!AI147</f>
        <v>0</v>
      </c>
    </row>
    <row r="78" spans="1:14" ht="15.75" hidden="1" customHeight="1" thickBot="1" x14ac:dyDescent="0.3">
      <c r="A78" s="412"/>
      <c r="B78" s="244"/>
      <c r="C78" s="374">
        <f>+SUM(C76:C77)</f>
        <v>0</v>
      </c>
      <c r="D78" s="374">
        <f t="shared" ref="D78:N78" si="16">+SUM(D76:D77)</f>
        <v>0</v>
      </c>
      <c r="E78" s="214">
        <f t="shared" si="16"/>
        <v>0</v>
      </c>
      <c r="F78" s="214">
        <f t="shared" si="16"/>
        <v>0</v>
      </c>
      <c r="G78" s="214">
        <f t="shared" si="16"/>
        <v>0</v>
      </c>
      <c r="H78" s="214">
        <f t="shared" si="16"/>
        <v>0</v>
      </c>
      <c r="I78" s="214">
        <f t="shared" si="16"/>
        <v>0</v>
      </c>
      <c r="J78" s="214">
        <f t="shared" si="16"/>
        <v>0</v>
      </c>
      <c r="K78" s="214">
        <f t="shared" si="16"/>
        <v>0</v>
      </c>
      <c r="L78" s="214">
        <f t="shared" si="16"/>
        <v>0</v>
      </c>
      <c r="M78" s="214">
        <f t="shared" si="16"/>
        <v>0</v>
      </c>
      <c r="N78" s="215">
        <f t="shared" si="16"/>
        <v>0</v>
      </c>
    </row>
    <row r="79" spans="1:14" ht="105.75" thickBot="1" x14ac:dyDescent="0.3">
      <c r="A79" s="413"/>
      <c r="B79" s="397" t="s">
        <v>128</v>
      </c>
      <c r="C79" s="398">
        <f>+'Proyecto 5'!M170</f>
        <v>0</v>
      </c>
      <c r="D79" s="398">
        <f>+'Proyecto 5'!O170</f>
        <v>0</v>
      </c>
      <c r="E79" s="214">
        <f>+'Proyecto 5'!Q170</f>
        <v>0</v>
      </c>
      <c r="F79" s="214">
        <f>+'Proyecto 5'!S170</f>
        <v>0</v>
      </c>
      <c r="G79" s="214">
        <f>+'Proyecto 5'!U170</f>
        <v>0</v>
      </c>
      <c r="H79" s="214">
        <f>+'Proyecto 5'!W170</f>
        <v>0</v>
      </c>
      <c r="I79" s="214">
        <f>+'Proyecto 5'!Y170</f>
        <v>0</v>
      </c>
      <c r="J79" s="214">
        <f>+'Proyecto 5'!AA170</f>
        <v>0</v>
      </c>
      <c r="K79" s="214">
        <f>+'Proyecto 5'!AC170</f>
        <v>0</v>
      </c>
      <c r="L79" s="214">
        <f>+'Proyecto 5'!AE170</f>
        <v>0</v>
      </c>
      <c r="M79" s="214">
        <f>+'Proyecto 5'!AG170</f>
        <v>0</v>
      </c>
      <c r="N79" s="215">
        <f>+'Proyecto 5'!AI170</f>
        <v>0</v>
      </c>
    </row>
    <row r="80" spans="1:14" ht="15.75" thickBot="1" x14ac:dyDescent="0.3">
      <c r="A80" s="414"/>
      <c r="B80" s="213"/>
      <c r="C80" s="396">
        <f>+C79+C73+C72+C71+C70</f>
        <v>3833600220.1213851</v>
      </c>
      <c r="D80" s="396">
        <f t="shared" ref="D80:N80" si="17">+D79+D73+D72+D71+D70</f>
        <v>102393110.09119692</v>
      </c>
      <c r="E80" s="396">
        <f t="shared" si="17"/>
        <v>114987217932.61409</v>
      </c>
      <c r="F80" s="396">
        <f t="shared" si="17"/>
        <v>110097834704.05923</v>
      </c>
      <c r="G80" s="396">
        <f t="shared" si="17"/>
        <v>113576695792.21962</v>
      </c>
      <c r="H80" s="396">
        <f t="shared" si="17"/>
        <v>117131956553.96913</v>
      </c>
      <c r="I80" s="396">
        <f t="shared" si="17"/>
        <v>120744057090.92976</v>
      </c>
      <c r="J80" s="396">
        <f t="shared" si="17"/>
        <v>124409078676.95399</v>
      </c>
      <c r="K80" s="396">
        <f t="shared" si="17"/>
        <v>113932214521.0047</v>
      </c>
      <c r="L80" s="396">
        <f t="shared" si="17"/>
        <v>117440153368.65514</v>
      </c>
      <c r="M80" s="396">
        <f t="shared" si="17"/>
        <v>120988187763.00699</v>
      </c>
      <c r="N80" s="396">
        <f t="shared" si="17"/>
        <v>124678645281.74249</v>
      </c>
    </row>
    <row r="82" spans="1:14" ht="15.75" thickBot="1" x14ac:dyDescent="0.3"/>
    <row r="83" spans="1:14" ht="15.75" thickBot="1" x14ac:dyDescent="0.3">
      <c r="A83" s="702" t="s">
        <v>77</v>
      </c>
      <c r="B83" s="703"/>
      <c r="C83" s="396">
        <f>+C80+C64+C42+C31+C18</f>
        <v>130048757970.75009</v>
      </c>
      <c r="D83" s="396">
        <f t="shared" ref="D83:N83" si="18">+D80+D64+D42+D31+D18</f>
        <v>121264581703.32277</v>
      </c>
      <c r="E83" s="396">
        <f t="shared" si="18"/>
        <v>121752353577.2312</v>
      </c>
      <c r="F83" s="396">
        <f t="shared" si="18"/>
        <v>117849406694.75807</v>
      </c>
      <c r="G83" s="396">
        <f t="shared" si="18"/>
        <v>121634624849.11186</v>
      </c>
      <c r="H83" s="396">
        <f t="shared" si="18"/>
        <v>125506607798.74374</v>
      </c>
      <c r="I83" s="396">
        <f t="shared" si="18"/>
        <v>129538445789.84088</v>
      </c>
      <c r="J83" s="396">
        <f t="shared" si="18"/>
        <v>133123874480.8895</v>
      </c>
      <c r="K83" s="396">
        <f t="shared" si="18"/>
        <v>124306250235.07494</v>
      </c>
      <c r="L83" s="396">
        <f t="shared" si="18"/>
        <v>128485725941.61172</v>
      </c>
      <c r="M83" s="396">
        <f t="shared" si="18"/>
        <v>131286353588.55432</v>
      </c>
      <c r="N83" s="396">
        <f t="shared" si="18"/>
        <v>135731170261.63339</v>
      </c>
    </row>
  </sheetData>
  <mergeCells count="29">
    <mergeCell ref="A64:B64"/>
    <mergeCell ref="A38:A40"/>
    <mergeCell ref="A42:B42"/>
    <mergeCell ref="A56:B56"/>
    <mergeCell ref="A58:B58"/>
    <mergeCell ref="A62:B62"/>
    <mergeCell ref="A12:A16"/>
    <mergeCell ref="A24:A25"/>
    <mergeCell ref="A11:B11"/>
    <mergeCell ref="A7:A10"/>
    <mergeCell ref="A4:N4"/>
    <mergeCell ref="A17:B17"/>
    <mergeCell ref="A18:B18"/>
    <mergeCell ref="A33:N33"/>
    <mergeCell ref="A21:N21"/>
    <mergeCell ref="A83:B83"/>
    <mergeCell ref="A44:N44"/>
    <mergeCell ref="A52:B52"/>
    <mergeCell ref="A50:B50"/>
    <mergeCell ref="A48:B48"/>
    <mergeCell ref="A60:B60"/>
    <mergeCell ref="A67:N67"/>
    <mergeCell ref="A75:N75"/>
    <mergeCell ref="A54:B54"/>
    <mergeCell ref="A37:B37"/>
    <mergeCell ref="A41:B41"/>
    <mergeCell ref="A26:B26"/>
    <mergeCell ref="A30:B30"/>
    <mergeCell ref="A31:B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X44"/>
  <sheetViews>
    <sheetView topLeftCell="A18" zoomScale="70" zoomScaleNormal="70" workbookViewId="0">
      <selection activeCell="L26" sqref="L26"/>
    </sheetView>
  </sheetViews>
  <sheetFormatPr baseColWidth="10" defaultColWidth="11.42578125" defaultRowHeight="15" x14ac:dyDescent="0.25"/>
  <cols>
    <col min="1" max="1" width="23.42578125" style="21" customWidth="1"/>
    <col min="2" max="2" width="31" style="21" customWidth="1"/>
    <col min="3" max="3" width="3.42578125" style="21" customWidth="1"/>
    <col min="4" max="4" width="13" style="21" bestFit="1" customWidth="1"/>
    <col min="5" max="5" width="3.28515625" style="21" customWidth="1"/>
    <col min="6" max="7" width="4.42578125" style="21" customWidth="1"/>
    <col min="8" max="8" width="12.140625" style="21" bestFit="1" customWidth="1"/>
    <col min="9" max="9" width="4.28515625" style="21" customWidth="1"/>
    <col min="10" max="10" width="4.7109375" style="21" customWidth="1"/>
    <col min="11" max="11" width="3" style="21" customWidth="1"/>
    <col min="12" max="12" width="13.140625" style="21" bestFit="1" customWidth="1"/>
    <col min="13" max="13" width="3.85546875" style="21" customWidth="1"/>
    <col min="14" max="14" width="3.42578125" style="21" customWidth="1"/>
    <col min="15" max="15" width="3.85546875" style="21" customWidth="1"/>
    <col min="16" max="16" width="12.28515625" style="21" bestFit="1" customWidth="1"/>
    <col min="17" max="18" width="3.42578125" style="21" customWidth="1"/>
    <col min="19" max="19" width="3.140625" style="21" customWidth="1"/>
    <col min="20" max="20" width="12.85546875" style="21" bestFit="1" customWidth="1"/>
    <col min="21" max="21" width="3.140625" style="21" customWidth="1"/>
    <col min="22" max="22" width="2.42578125" style="21" customWidth="1"/>
    <col min="23" max="23" width="3" style="21" customWidth="1"/>
    <col min="24" max="24" width="12.42578125" style="21" bestFit="1" customWidth="1"/>
    <col min="25" max="25" width="3.140625" style="21" customWidth="1"/>
    <col min="26" max="26" width="3.7109375" style="21" customWidth="1"/>
    <col min="27" max="27" width="3.42578125" style="21" customWidth="1"/>
    <col min="28" max="28" width="12.42578125" style="21" bestFit="1" customWidth="1"/>
    <col min="29" max="29" width="3.28515625" style="21" customWidth="1"/>
    <col min="30" max="30" width="4.28515625" style="21" customWidth="1"/>
    <col min="31" max="31" width="3.42578125" style="21" customWidth="1"/>
    <col min="32" max="32" width="12.140625" style="21" bestFit="1" customWidth="1"/>
    <col min="33" max="33" width="2.42578125" style="21" customWidth="1"/>
    <col min="34" max="34" width="3.42578125" style="21" customWidth="1"/>
    <col min="35" max="35" width="2.42578125" style="21" customWidth="1"/>
    <col min="36" max="36" width="12.42578125" style="21" bestFit="1" customWidth="1"/>
    <col min="37" max="37" width="2.28515625" style="21" customWidth="1"/>
    <col min="38" max="39" width="2.42578125" style="21" customWidth="1"/>
    <col min="40" max="40" width="12.42578125" style="21" bestFit="1" customWidth="1"/>
    <col min="41" max="42" width="2.42578125" style="21" customWidth="1"/>
    <col min="43" max="43" width="2.7109375" style="21" customWidth="1"/>
    <col min="44" max="44" width="12.42578125" style="21" bestFit="1" customWidth="1"/>
    <col min="45" max="45" width="2.28515625" style="21" customWidth="1"/>
    <col min="46" max="46" width="3" style="21" customWidth="1"/>
    <col min="47" max="47" width="2.42578125" style="21" customWidth="1"/>
    <col min="48" max="48" width="12.42578125" style="21" bestFit="1" customWidth="1"/>
    <col min="49" max="49" width="3.42578125" style="21" customWidth="1"/>
    <col min="50" max="50" width="4.28515625" style="21" customWidth="1"/>
    <col min="51" max="16384" width="11.42578125" style="21"/>
  </cols>
  <sheetData>
    <row r="1" spans="1:50" ht="19.5" thickBot="1" x14ac:dyDescent="0.3">
      <c r="A1" s="745" t="s">
        <v>219</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7"/>
    </row>
    <row r="2" spans="1:50" ht="47.25" customHeight="1" x14ac:dyDescent="0.25">
      <c r="A2" s="748" t="s">
        <v>13</v>
      </c>
      <c r="B2" s="450" t="s">
        <v>218</v>
      </c>
      <c r="C2" s="739" t="s">
        <v>214</v>
      </c>
      <c r="D2" s="740"/>
      <c r="E2" s="740"/>
      <c r="F2" s="741"/>
      <c r="G2" s="739" t="s">
        <v>213</v>
      </c>
      <c r="H2" s="740"/>
      <c r="I2" s="740"/>
      <c r="J2" s="741"/>
      <c r="K2" s="739" t="s">
        <v>212</v>
      </c>
      <c r="L2" s="740"/>
      <c r="M2" s="740"/>
      <c r="N2" s="741"/>
      <c r="O2" s="739" t="s">
        <v>211</v>
      </c>
      <c r="P2" s="740"/>
      <c r="Q2" s="740"/>
      <c r="R2" s="741"/>
      <c r="S2" s="739" t="s">
        <v>210</v>
      </c>
      <c r="T2" s="740"/>
      <c r="U2" s="740"/>
      <c r="V2" s="741"/>
      <c r="W2" s="739" t="s">
        <v>209</v>
      </c>
      <c r="X2" s="740"/>
      <c r="Y2" s="740"/>
      <c r="Z2" s="741"/>
      <c r="AA2" s="739" t="s">
        <v>208</v>
      </c>
      <c r="AB2" s="740"/>
      <c r="AC2" s="740"/>
      <c r="AD2" s="741"/>
      <c r="AE2" s="739" t="s">
        <v>207</v>
      </c>
      <c r="AF2" s="740"/>
      <c r="AG2" s="740"/>
      <c r="AH2" s="741"/>
      <c r="AI2" s="739" t="s">
        <v>206</v>
      </c>
      <c r="AJ2" s="740"/>
      <c r="AK2" s="740"/>
      <c r="AL2" s="741"/>
      <c r="AM2" s="739" t="s">
        <v>205</v>
      </c>
      <c r="AN2" s="740"/>
      <c r="AO2" s="740"/>
      <c r="AP2" s="741"/>
      <c r="AQ2" s="739" t="s">
        <v>204</v>
      </c>
      <c r="AR2" s="740"/>
      <c r="AS2" s="740"/>
      <c r="AT2" s="741"/>
      <c r="AU2" s="739" t="s">
        <v>203</v>
      </c>
      <c r="AV2" s="740"/>
      <c r="AW2" s="740"/>
      <c r="AX2" s="742"/>
    </row>
    <row r="3" spans="1:50" ht="45" customHeight="1" x14ac:dyDescent="0.25">
      <c r="A3" s="749"/>
      <c r="B3" s="750" t="s">
        <v>3</v>
      </c>
      <c r="C3" s="730" t="s">
        <v>202</v>
      </c>
      <c r="D3" s="732" t="s">
        <v>201</v>
      </c>
      <c r="E3" s="732" t="s">
        <v>200</v>
      </c>
      <c r="F3" s="732" t="s">
        <v>199</v>
      </c>
      <c r="G3" s="730" t="s">
        <v>202</v>
      </c>
      <c r="H3" s="732" t="s">
        <v>201</v>
      </c>
      <c r="I3" s="732" t="s">
        <v>200</v>
      </c>
      <c r="J3" s="732" t="s">
        <v>199</v>
      </c>
      <c r="K3" s="730" t="s">
        <v>202</v>
      </c>
      <c r="L3" s="732" t="s">
        <v>201</v>
      </c>
      <c r="M3" s="732" t="s">
        <v>200</v>
      </c>
      <c r="N3" s="732" t="s">
        <v>199</v>
      </c>
      <c r="O3" s="730" t="s">
        <v>202</v>
      </c>
      <c r="P3" s="732" t="s">
        <v>201</v>
      </c>
      <c r="Q3" s="732" t="s">
        <v>200</v>
      </c>
      <c r="R3" s="732" t="s">
        <v>199</v>
      </c>
      <c r="S3" s="730" t="s">
        <v>202</v>
      </c>
      <c r="T3" s="732" t="s">
        <v>201</v>
      </c>
      <c r="U3" s="732" t="s">
        <v>200</v>
      </c>
      <c r="V3" s="732" t="s">
        <v>199</v>
      </c>
      <c r="W3" s="730" t="s">
        <v>202</v>
      </c>
      <c r="X3" s="732" t="s">
        <v>201</v>
      </c>
      <c r="Y3" s="732" t="s">
        <v>200</v>
      </c>
      <c r="Z3" s="732" t="s">
        <v>199</v>
      </c>
      <c r="AA3" s="730" t="s">
        <v>202</v>
      </c>
      <c r="AB3" s="732" t="s">
        <v>201</v>
      </c>
      <c r="AC3" s="732" t="s">
        <v>200</v>
      </c>
      <c r="AD3" s="732" t="s">
        <v>199</v>
      </c>
      <c r="AE3" s="730" t="s">
        <v>202</v>
      </c>
      <c r="AF3" s="732" t="s">
        <v>201</v>
      </c>
      <c r="AG3" s="732" t="s">
        <v>200</v>
      </c>
      <c r="AH3" s="732" t="s">
        <v>199</v>
      </c>
      <c r="AI3" s="730" t="s">
        <v>202</v>
      </c>
      <c r="AJ3" s="732" t="s">
        <v>201</v>
      </c>
      <c r="AK3" s="732" t="s">
        <v>200</v>
      </c>
      <c r="AL3" s="732" t="s">
        <v>199</v>
      </c>
      <c r="AM3" s="730" t="s">
        <v>202</v>
      </c>
      <c r="AN3" s="732" t="s">
        <v>201</v>
      </c>
      <c r="AO3" s="732" t="s">
        <v>200</v>
      </c>
      <c r="AP3" s="732" t="s">
        <v>199</v>
      </c>
      <c r="AQ3" s="730" t="s">
        <v>202</v>
      </c>
      <c r="AR3" s="732" t="s">
        <v>201</v>
      </c>
      <c r="AS3" s="732" t="s">
        <v>200</v>
      </c>
      <c r="AT3" s="732" t="s">
        <v>199</v>
      </c>
      <c r="AU3" s="730" t="s">
        <v>202</v>
      </c>
      <c r="AV3" s="732" t="s">
        <v>201</v>
      </c>
      <c r="AW3" s="732" t="s">
        <v>200</v>
      </c>
      <c r="AX3" s="743" t="s">
        <v>199</v>
      </c>
    </row>
    <row r="4" spans="1:50" ht="40.5" customHeight="1" thickBot="1" x14ac:dyDescent="0.3">
      <c r="A4" s="451" t="s">
        <v>78</v>
      </c>
      <c r="B4" s="751"/>
      <c r="C4" s="731"/>
      <c r="D4" s="733"/>
      <c r="E4" s="733"/>
      <c r="F4" s="733"/>
      <c r="G4" s="731"/>
      <c r="H4" s="733"/>
      <c r="I4" s="733"/>
      <c r="J4" s="733"/>
      <c r="K4" s="731"/>
      <c r="L4" s="733"/>
      <c r="M4" s="733"/>
      <c r="N4" s="733"/>
      <c r="O4" s="731"/>
      <c r="P4" s="733"/>
      <c r="Q4" s="733"/>
      <c r="R4" s="733"/>
      <c r="S4" s="731"/>
      <c r="T4" s="733"/>
      <c r="U4" s="733"/>
      <c r="V4" s="733"/>
      <c r="W4" s="731"/>
      <c r="X4" s="733"/>
      <c r="Y4" s="733"/>
      <c r="Z4" s="733"/>
      <c r="AA4" s="731"/>
      <c r="AB4" s="733"/>
      <c r="AC4" s="733"/>
      <c r="AD4" s="733"/>
      <c r="AE4" s="731"/>
      <c r="AF4" s="733"/>
      <c r="AG4" s="733"/>
      <c r="AH4" s="733"/>
      <c r="AI4" s="731"/>
      <c r="AJ4" s="733"/>
      <c r="AK4" s="733"/>
      <c r="AL4" s="733"/>
      <c r="AM4" s="731"/>
      <c r="AN4" s="733"/>
      <c r="AO4" s="733"/>
      <c r="AP4" s="733"/>
      <c r="AQ4" s="731"/>
      <c r="AR4" s="733"/>
      <c r="AS4" s="733"/>
      <c r="AT4" s="733"/>
      <c r="AU4" s="731"/>
      <c r="AV4" s="733"/>
      <c r="AW4" s="733"/>
      <c r="AX4" s="744"/>
    </row>
    <row r="5" spans="1:50" ht="108" x14ac:dyDescent="0.25">
      <c r="A5" s="738" t="s">
        <v>156</v>
      </c>
      <c r="B5" s="449" t="s">
        <v>129</v>
      </c>
      <c r="C5" s="426"/>
      <c r="D5" s="424">
        <f>+Proyecciones!C7</f>
        <v>1129405850.9258037</v>
      </c>
      <c r="E5" s="424"/>
      <c r="F5" s="424"/>
      <c r="G5" s="424"/>
      <c r="H5" s="424">
        <f>+Proyecciones!D7</f>
        <v>0</v>
      </c>
      <c r="I5" s="424"/>
      <c r="J5" s="424"/>
      <c r="K5" s="424"/>
      <c r="L5" s="424">
        <f>+Proyecciones!E7</f>
        <v>0</v>
      </c>
      <c r="M5" s="424"/>
      <c r="N5" s="424"/>
      <c r="O5" s="424"/>
      <c r="P5" s="424">
        <f>+Proyecciones!F7</f>
        <v>0</v>
      </c>
      <c r="Q5" s="424"/>
      <c r="R5" s="424"/>
      <c r="S5" s="424"/>
      <c r="T5" s="424">
        <f>+Proyecciones!G7</f>
        <v>0</v>
      </c>
      <c r="U5" s="424"/>
      <c r="V5" s="424"/>
      <c r="W5" s="424"/>
      <c r="X5" s="424">
        <f>+Proyecciones!H7</f>
        <v>0</v>
      </c>
      <c r="Y5" s="424"/>
      <c r="Z5" s="424"/>
      <c r="AA5" s="424"/>
      <c r="AB5" s="424">
        <f>+Proyecciones!I7</f>
        <v>0</v>
      </c>
      <c r="AC5" s="424"/>
      <c r="AD5" s="424"/>
      <c r="AE5" s="424"/>
      <c r="AF5" s="424">
        <f>+Proyecciones!J7</f>
        <v>0</v>
      </c>
      <c r="AG5" s="424"/>
      <c r="AH5" s="424"/>
      <c r="AI5" s="424"/>
      <c r="AJ5" s="424">
        <f>+Proyecciones!K7</f>
        <v>0</v>
      </c>
      <c r="AK5" s="424"/>
      <c r="AL5" s="424"/>
      <c r="AM5" s="424"/>
      <c r="AN5" s="424">
        <f>+Proyecciones!L7</f>
        <v>0</v>
      </c>
      <c r="AO5" s="424"/>
      <c r="AP5" s="424"/>
      <c r="AQ5" s="424"/>
      <c r="AR5" s="424">
        <f>+Proyecciones!M7</f>
        <v>0</v>
      </c>
      <c r="AS5" s="424"/>
      <c r="AT5" s="424"/>
      <c r="AU5" s="424"/>
      <c r="AV5" s="424">
        <f>+Proyecciones!N7</f>
        <v>0</v>
      </c>
      <c r="AW5" s="424"/>
      <c r="AX5" s="445"/>
    </row>
    <row r="6" spans="1:50" ht="60" x14ac:dyDescent="0.25">
      <c r="A6" s="726"/>
      <c r="B6" s="436" t="s">
        <v>157</v>
      </c>
      <c r="C6" s="431"/>
      <c r="D6" s="423">
        <f>+Proyecciones!C8</f>
        <v>0</v>
      </c>
      <c r="E6" s="423"/>
      <c r="F6" s="423"/>
      <c r="G6" s="423"/>
      <c r="H6" s="423">
        <f>+Proyecciones!D8</f>
        <v>0</v>
      </c>
      <c r="I6" s="423"/>
      <c r="J6" s="423"/>
      <c r="K6" s="423"/>
      <c r="L6" s="423">
        <f>+Proyecciones!E8</f>
        <v>0</v>
      </c>
      <c r="M6" s="423"/>
      <c r="N6" s="423"/>
      <c r="O6" s="423"/>
      <c r="P6" s="423">
        <f>+Proyecciones!F8</f>
        <v>0</v>
      </c>
      <c r="Q6" s="423"/>
      <c r="R6" s="423"/>
      <c r="S6" s="423"/>
      <c r="T6" s="423">
        <f>+Proyecciones!G8</f>
        <v>0</v>
      </c>
      <c r="U6" s="423"/>
      <c r="V6" s="423"/>
      <c r="W6" s="423"/>
      <c r="X6" s="423">
        <f>+Proyecciones!H8</f>
        <v>0</v>
      </c>
      <c r="Y6" s="423"/>
      <c r="Z6" s="423"/>
      <c r="AA6" s="423"/>
      <c r="AB6" s="423">
        <f>+Proyecciones!I8</f>
        <v>0</v>
      </c>
      <c r="AC6" s="423"/>
      <c r="AD6" s="423"/>
      <c r="AE6" s="423"/>
      <c r="AF6" s="423">
        <f>+Proyecciones!J8</f>
        <v>0</v>
      </c>
      <c r="AG6" s="423"/>
      <c r="AH6" s="423"/>
      <c r="AI6" s="423"/>
      <c r="AJ6" s="423">
        <f>+Proyecciones!K8</f>
        <v>0</v>
      </c>
      <c r="AK6" s="423"/>
      <c r="AL6" s="423"/>
      <c r="AM6" s="423"/>
      <c r="AN6" s="423">
        <f>+Proyecciones!L8</f>
        <v>0</v>
      </c>
      <c r="AO6" s="423"/>
      <c r="AP6" s="423"/>
      <c r="AQ6" s="423"/>
      <c r="AR6" s="423">
        <f>+Proyecciones!M8</f>
        <v>0</v>
      </c>
      <c r="AS6" s="423"/>
      <c r="AT6" s="423"/>
      <c r="AU6" s="423"/>
      <c r="AV6" s="423">
        <f>+Proyecciones!N8</f>
        <v>0</v>
      </c>
      <c r="AW6" s="423"/>
      <c r="AX6" s="430"/>
    </row>
    <row r="7" spans="1:50" ht="36.75" thickBot="1" x14ac:dyDescent="0.3">
      <c r="A7" s="726"/>
      <c r="B7" s="436" t="s">
        <v>134</v>
      </c>
      <c r="C7" s="431"/>
      <c r="D7" s="423">
        <f>+Proyecciones!C9</f>
        <v>0</v>
      </c>
      <c r="E7" s="423"/>
      <c r="F7" s="423"/>
      <c r="G7" s="423"/>
      <c r="H7" s="423">
        <f>+Proyecciones!D9</f>
        <v>0</v>
      </c>
      <c r="I7" s="423"/>
      <c r="J7" s="423"/>
      <c r="K7" s="423"/>
      <c r="L7" s="423">
        <f>+Proyecciones!E9</f>
        <v>206885122.27407163</v>
      </c>
      <c r="M7" s="423"/>
      <c r="N7" s="423"/>
      <c r="O7" s="423"/>
      <c r="P7" s="423">
        <f>+Proyecciones!F9</f>
        <v>711649980.40822268</v>
      </c>
      <c r="Q7" s="423"/>
      <c r="R7" s="423"/>
      <c r="S7" s="423"/>
      <c r="T7" s="423">
        <f>+Proyecciones!G9</f>
        <v>734136629.9584794</v>
      </c>
      <c r="U7" s="423"/>
      <c r="V7" s="423"/>
      <c r="W7" s="423"/>
      <c r="X7" s="423">
        <f>+Proyecciones!H9</f>
        <v>757117111.43884659</v>
      </c>
      <c r="Y7" s="423"/>
      <c r="Z7" s="423"/>
      <c r="AA7" s="423"/>
      <c r="AB7" s="423">
        <f>+Proyecciones!I9</f>
        <v>780464993.64988327</v>
      </c>
      <c r="AC7" s="423"/>
      <c r="AD7" s="423"/>
      <c r="AE7" s="423"/>
      <c r="AF7" s="423">
        <f>+Proyecciones!J9</f>
        <v>804154946.74388087</v>
      </c>
      <c r="AG7" s="423"/>
      <c r="AH7" s="423"/>
      <c r="AI7" s="423"/>
      <c r="AJ7" s="474">
        <f>+Proyecciones!K9</f>
        <v>1656977918.8825896</v>
      </c>
      <c r="AK7" s="423"/>
      <c r="AL7" s="423"/>
      <c r="AM7" s="423"/>
      <c r="AN7" s="423">
        <f>+Proyecciones!L9</f>
        <v>1707995773.9798906</v>
      </c>
      <c r="AO7" s="423"/>
      <c r="AP7" s="423"/>
      <c r="AQ7" s="423"/>
      <c r="AR7" s="423">
        <f>+Proyecciones!M9</f>
        <v>1759596760.3347478</v>
      </c>
      <c r="AS7" s="423"/>
      <c r="AT7" s="423"/>
      <c r="AU7" s="423"/>
      <c r="AV7" s="423">
        <f>+Proyecciones!N9</f>
        <v>1813269083.3456514</v>
      </c>
      <c r="AW7" s="423"/>
      <c r="AX7" s="430"/>
    </row>
    <row r="8" spans="1:50" s="421" customFormat="1" ht="15.75" thickBot="1" x14ac:dyDescent="0.3">
      <c r="A8" s="728" t="s">
        <v>79</v>
      </c>
      <c r="B8" s="729"/>
      <c r="C8" s="425"/>
      <c r="D8" s="434">
        <f>+SUM(D5:D7)</f>
        <v>1129405850.9258037</v>
      </c>
      <c r="E8" s="434"/>
      <c r="F8" s="434"/>
      <c r="G8" s="434"/>
      <c r="H8" s="434">
        <f>+SUM(H5:H7)</f>
        <v>0</v>
      </c>
      <c r="I8" s="434"/>
      <c r="J8" s="434"/>
      <c r="K8" s="434"/>
      <c r="L8" s="434">
        <f>+SUM(L5:L7)</f>
        <v>206885122.27407163</v>
      </c>
      <c r="M8" s="434"/>
      <c r="N8" s="434"/>
      <c r="O8" s="434"/>
      <c r="P8" s="434">
        <f>+SUM(P5:P7)</f>
        <v>711649980.40822268</v>
      </c>
      <c r="Q8" s="434"/>
      <c r="R8" s="434"/>
      <c r="S8" s="434"/>
      <c r="T8" s="434">
        <f>+SUM(T5:T7)</f>
        <v>734136629.9584794</v>
      </c>
      <c r="U8" s="434"/>
      <c r="V8" s="434"/>
      <c r="W8" s="434"/>
      <c r="X8" s="434">
        <f>+SUM(X5:X7)</f>
        <v>757117111.43884659</v>
      </c>
      <c r="Y8" s="434"/>
      <c r="Z8" s="434"/>
      <c r="AA8" s="434"/>
      <c r="AB8" s="434">
        <f>+SUM(AB5:AB7)</f>
        <v>780464993.64988327</v>
      </c>
      <c r="AC8" s="434"/>
      <c r="AD8" s="434"/>
      <c r="AE8" s="434"/>
      <c r="AF8" s="434">
        <f>+SUM(AF5:AF7)</f>
        <v>804154946.74388087</v>
      </c>
      <c r="AG8" s="434"/>
      <c r="AH8" s="434"/>
      <c r="AI8" s="434"/>
      <c r="AJ8" s="434">
        <f>+SUM(AJ5:AJ7)</f>
        <v>1656977918.8825896</v>
      </c>
      <c r="AK8" s="434"/>
      <c r="AL8" s="434"/>
      <c r="AM8" s="434"/>
      <c r="AN8" s="434">
        <f>+SUM(AN5:AN7)</f>
        <v>1707995773.9798906</v>
      </c>
      <c r="AO8" s="434"/>
      <c r="AP8" s="434"/>
      <c r="AQ8" s="434"/>
      <c r="AR8" s="434">
        <f>+SUM(AR5:AR7)</f>
        <v>1759596760.3347478</v>
      </c>
      <c r="AS8" s="434"/>
      <c r="AT8" s="434"/>
      <c r="AU8" s="434"/>
      <c r="AV8" s="434">
        <f>+SUM(AV5:AV7)</f>
        <v>1813269083.3456514</v>
      </c>
      <c r="AW8" s="434"/>
      <c r="AX8" s="433"/>
    </row>
    <row r="9" spans="1:50" ht="104.25" customHeight="1" x14ac:dyDescent="0.25">
      <c r="A9" s="725" t="s">
        <v>160</v>
      </c>
      <c r="B9" s="435" t="s">
        <v>135</v>
      </c>
      <c r="C9" s="431"/>
      <c r="D9" s="423">
        <f>+Proyecciones!C24</f>
        <v>1129405851.0900002</v>
      </c>
      <c r="E9" s="423"/>
      <c r="F9" s="423"/>
      <c r="G9" s="423"/>
      <c r="H9" s="423">
        <f>+Proyecciones!D24</f>
        <v>0</v>
      </c>
      <c r="I9" s="423"/>
      <c r="J9" s="423"/>
      <c r="K9" s="423"/>
      <c r="L9" s="423">
        <f>+Proyecciones!E24</f>
        <v>0</v>
      </c>
      <c r="M9" s="423"/>
      <c r="N9" s="423"/>
      <c r="O9" s="423"/>
      <c r="P9" s="423">
        <f>+Proyecciones!F24</f>
        <v>0</v>
      </c>
      <c r="Q9" s="423"/>
      <c r="R9" s="423"/>
      <c r="S9" s="423"/>
      <c r="T9" s="423">
        <f>+Proyecciones!G24</f>
        <v>0</v>
      </c>
      <c r="U9" s="423"/>
      <c r="V9" s="423"/>
      <c r="W9" s="423"/>
      <c r="X9" s="423">
        <f>+Proyecciones!H24</f>
        <v>0</v>
      </c>
      <c r="Y9" s="423"/>
      <c r="Z9" s="423"/>
      <c r="AA9" s="423"/>
      <c r="AB9" s="423">
        <f>+Proyecciones!I24</f>
        <v>0</v>
      </c>
      <c r="AC9" s="423"/>
      <c r="AD9" s="423"/>
      <c r="AE9" s="423"/>
      <c r="AF9" s="423">
        <f>+Proyecciones!J24</f>
        <v>0</v>
      </c>
      <c r="AG9" s="423"/>
      <c r="AH9" s="423"/>
      <c r="AI9" s="423"/>
      <c r="AJ9" s="423">
        <f>+Proyecciones!K24</f>
        <v>0</v>
      </c>
      <c r="AK9" s="423"/>
      <c r="AL9" s="423"/>
      <c r="AM9" s="423"/>
      <c r="AN9" s="423">
        <f>+Proyecciones!L24</f>
        <v>0</v>
      </c>
      <c r="AO9" s="423"/>
      <c r="AP9" s="423"/>
      <c r="AQ9" s="423"/>
      <c r="AR9" s="423">
        <f>+Proyecciones!M24</f>
        <v>0</v>
      </c>
      <c r="AS9" s="423"/>
      <c r="AT9" s="423"/>
      <c r="AU9" s="423"/>
      <c r="AV9" s="423">
        <f>+Proyecciones!N24</f>
        <v>0</v>
      </c>
      <c r="AW9" s="423"/>
      <c r="AX9" s="430"/>
    </row>
    <row r="10" spans="1:50" ht="60" x14ac:dyDescent="0.25">
      <c r="A10" s="726"/>
      <c r="B10" s="436" t="s">
        <v>157</v>
      </c>
      <c r="C10" s="431"/>
      <c r="D10" s="423">
        <f>+Proyecciones!C25</f>
        <v>0</v>
      </c>
      <c r="E10" s="423"/>
      <c r="F10" s="423"/>
      <c r="G10" s="423"/>
      <c r="H10" s="423">
        <f>+Proyecciones!D25</f>
        <v>0</v>
      </c>
      <c r="I10" s="423"/>
      <c r="J10" s="423"/>
      <c r="K10" s="423"/>
      <c r="L10" s="423">
        <f>+Proyecciones!E25</f>
        <v>0</v>
      </c>
      <c r="M10" s="423"/>
      <c r="N10" s="423"/>
      <c r="O10" s="423"/>
      <c r="P10" s="423">
        <f>+Proyecciones!F25</f>
        <v>0</v>
      </c>
      <c r="Q10" s="423"/>
      <c r="R10" s="423"/>
      <c r="S10" s="423"/>
      <c r="T10" s="423">
        <f>+Proyecciones!G25</f>
        <v>0</v>
      </c>
      <c r="U10" s="423"/>
      <c r="V10" s="423"/>
      <c r="W10" s="423"/>
      <c r="X10" s="423">
        <f>+Proyecciones!H25</f>
        <v>0</v>
      </c>
      <c r="Y10" s="423"/>
      <c r="Z10" s="423"/>
      <c r="AA10" s="423"/>
      <c r="AB10" s="423">
        <f>+Proyecciones!I25</f>
        <v>0</v>
      </c>
      <c r="AC10" s="423"/>
      <c r="AD10" s="423"/>
      <c r="AE10" s="423"/>
      <c r="AF10" s="423">
        <f>+Proyecciones!J25</f>
        <v>0</v>
      </c>
      <c r="AG10" s="423"/>
      <c r="AH10" s="423"/>
      <c r="AI10" s="423"/>
      <c r="AJ10" s="423">
        <f>+Proyecciones!K25</f>
        <v>0</v>
      </c>
      <c r="AK10" s="423"/>
      <c r="AL10" s="423"/>
      <c r="AM10" s="423"/>
      <c r="AN10" s="423">
        <f>+Proyecciones!L25</f>
        <v>0</v>
      </c>
      <c r="AO10" s="423"/>
      <c r="AP10" s="423"/>
      <c r="AQ10" s="423"/>
      <c r="AR10" s="423">
        <f>+Proyecciones!M25</f>
        <v>0</v>
      </c>
      <c r="AS10" s="423"/>
      <c r="AT10" s="423"/>
      <c r="AU10" s="423"/>
      <c r="AV10" s="423">
        <f>+Proyecciones!N25</f>
        <v>0</v>
      </c>
      <c r="AW10" s="423"/>
      <c r="AX10" s="430"/>
    </row>
    <row r="11" spans="1:50" ht="36.75" thickBot="1" x14ac:dyDescent="0.3">
      <c r="A11" s="726"/>
      <c r="B11" s="436" t="s">
        <v>134</v>
      </c>
      <c r="C11" s="431"/>
      <c r="D11" s="423">
        <f>+Proyecciones!C27</f>
        <v>0</v>
      </c>
      <c r="E11" s="423"/>
      <c r="F11" s="423"/>
      <c r="G11" s="423"/>
      <c r="H11" s="423">
        <f>+Proyecciones!D27</f>
        <v>0</v>
      </c>
      <c r="I11" s="423"/>
      <c r="J11" s="423"/>
      <c r="K11" s="423"/>
      <c r="L11" s="423">
        <f>+Proyecciones!E27</f>
        <v>89473805.681051478</v>
      </c>
      <c r="M11" s="423"/>
      <c r="N11" s="423"/>
      <c r="O11" s="423"/>
      <c r="P11" s="423">
        <f>+Proyecciones!F27</f>
        <v>307774823.8252582</v>
      </c>
      <c r="Q11" s="423"/>
      <c r="R11" s="423"/>
      <c r="S11" s="423"/>
      <c r="T11" s="423">
        <f>+Proyecciones!G27</f>
        <v>317499863.93525809</v>
      </c>
      <c r="U11" s="423"/>
      <c r="V11" s="423"/>
      <c r="W11" s="423"/>
      <c r="X11" s="423">
        <f>+Proyecciones!H27</f>
        <v>327438476.78392625</v>
      </c>
      <c r="Y11" s="423"/>
      <c r="Z11" s="423"/>
      <c r="AA11" s="423"/>
      <c r="AB11" s="423">
        <f>+Proyecciones!I27</f>
        <v>337535983.32790548</v>
      </c>
      <c r="AC11" s="423"/>
      <c r="AD11" s="423"/>
      <c r="AE11" s="423"/>
      <c r="AF11" s="423">
        <f>+Proyecciones!J27</f>
        <v>347781428.89898705</v>
      </c>
      <c r="AG11" s="423"/>
      <c r="AH11" s="423"/>
      <c r="AI11" s="423"/>
      <c r="AJ11" s="474">
        <f>+Proyecciones!K27</f>
        <v>716610835.53166866</v>
      </c>
      <c r="AK11" s="423"/>
      <c r="AL11" s="423"/>
      <c r="AM11" s="423"/>
      <c r="AN11" s="423">
        <f>+Proyecciones!L27</f>
        <v>738675069.06892967</v>
      </c>
      <c r="AO11" s="423"/>
      <c r="AP11" s="423"/>
      <c r="AQ11" s="423"/>
      <c r="AR11" s="423">
        <f>+Proyecciones!M27</f>
        <v>760991495.57324255</v>
      </c>
      <c r="AS11" s="423"/>
      <c r="AT11" s="423"/>
      <c r="AU11" s="423"/>
      <c r="AV11" s="423">
        <f>+Proyecciones!N27</f>
        <v>784203735.03609955</v>
      </c>
      <c r="AW11" s="423"/>
      <c r="AX11" s="430"/>
    </row>
    <row r="12" spans="1:50" s="421" customFormat="1" ht="15.75" thickBot="1" x14ac:dyDescent="0.3">
      <c r="A12" s="728" t="s">
        <v>79</v>
      </c>
      <c r="B12" s="729"/>
      <c r="C12" s="425"/>
      <c r="D12" s="434">
        <f>+SUM(D9:D11)</f>
        <v>1129405851.0900002</v>
      </c>
      <c r="E12" s="434"/>
      <c r="F12" s="434"/>
      <c r="G12" s="434"/>
      <c r="H12" s="434">
        <f t="shared" ref="H12:AV12" si="0">+SUM(H9:H11)</f>
        <v>0</v>
      </c>
      <c r="I12" s="434"/>
      <c r="J12" s="434"/>
      <c r="K12" s="434"/>
      <c r="L12" s="434">
        <f t="shared" si="0"/>
        <v>89473805.681051478</v>
      </c>
      <c r="M12" s="434"/>
      <c r="N12" s="434"/>
      <c r="O12" s="434"/>
      <c r="P12" s="434">
        <f t="shared" si="0"/>
        <v>307774823.8252582</v>
      </c>
      <c r="Q12" s="434"/>
      <c r="R12" s="434"/>
      <c r="S12" s="434"/>
      <c r="T12" s="434">
        <f t="shared" si="0"/>
        <v>317499863.93525809</v>
      </c>
      <c r="U12" s="434"/>
      <c r="V12" s="434"/>
      <c r="W12" s="434"/>
      <c r="X12" s="434">
        <f t="shared" si="0"/>
        <v>327438476.78392625</v>
      </c>
      <c r="Y12" s="434"/>
      <c r="Z12" s="434"/>
      <c r="AA12" s="434"/>
      <c r="AB12" s="434">
        <f t="shared" si="0"/>
        <v>337535983.32790548</v>
      </c>
      <c r="AC12" s="434"/>
      <c r="AD12" s="434"/>
      <c r="AE12" s="434"/>
      <c r="AF12" s="434">
        <f t="shared" si="0"/>
        <v>347781428.89898705</v>
      </c>
      <c r="AG12" s="434"/>
      <c r="AH12" s="434"/>
      <c r="AI12" s="434"/>
      <c r="AJ12" s="434">
        <f t="shared" si="0"/>
        <v>716610835.53166866</v>
      </c>
      <c r="AK12" s="434"/>
      <c r="AL12" s="434"/>
      <c r="AM12" s="434"/>
      <c r="AN12" s="434">
        <f t="shared" si="0"/>
        <v>738675069.06892967</v>
      </c>
      <c r="AO12" s="434"/>
      <c r="AP12" s="434"/>
      <c r="AQ12" s="434"/>
      <c r="AR12" s="434">
        <f t="shared" si="0"/>
        <v>760991495.57324255</v>
      </c>
      <c r="AS12" s="434"/>
      <c r="AT12" s="434"/>
      <c r="AU12" s="434"/>
      <c r="AV12" s="434">
        <f t="shared" si="0"/>
        <v>784203735.03609955</v>
      </c>
      <c r="AW12" s="434"/>
      <c r="AX12" s="433"/>
    </row>
    <row r="13" spans="1:50" ht="63.75" customHeight="1" thickBot="1" x14ac:dyDescent="0.3">
      <c r="A13" s="437" t="s">
        <v>161</v>
      </c>
      <c r="B13" s="441" t="s">
        <v>220</v>
      </c>
      <c r="C13" s="431"/>
      <c r="D13" s="423">
        <f>+Proyecciones!C36</f>
        <v>0</v>
      </c>
      <c r="E13" s="423"/>
      <c r="F13" s="423"/>
      <c r="G13" s="423"/>
      <c r="H13" s="423">
        <f>+Proyecciones!D36</f>
        <v>0</v>
      </c>
      <c r="I13" s="423"/>
      <c r="J13" s="423"/>
      <c r="K13" s="423"/>
      <c r="L13" s="423">
        <f>+Proyecciones!E36</f>
        <v>0</v>
      </c>
      <c r="M13" s="423"/>
      <c r="N13" s="423"/>
      <c r="O13" s="423"/>
      <c r="P13" s="423">
        <f>+Proyecciones!F36</f>
        <v>0</v>
      </c>
      <c r="Q13" s="423"/>
      <c r="R13" s="423"/>
      <c r="S13" s="423"/>
      <c r="T13" s="423">
        <f>+Proyecciones!G36</f>
        <v>0</v>
      </c>
      <c r="U13" s="423"/>
      <c r="V13" s="423"/>
      <c r="W13" s="423"/>
      <c r="X13" s="423">
        <f>+Proyecciones!H36</f>
        <v>0</v>
      </c>
      <c r="Y13" s="423"/>
      <c r="Z13" s="423"/>
      <c r="AA13" s="423"/>
      <c r="AB13" s="423">
        <f>+Proyecciones!I36</f>
        <v>0</v>
      </c>
      <c r="AC13" s="423"/>
      <c r="AD13" s="423"/>
      <c r="AE13" s="423"/>
      <c r="AF13" s="423">
        <f>+Proyecciones!J36</f>
        <v>0</v>
      </c>
      <c r="AG13" s="423"/>
      <c r="AH13" s="423"/>
      <c r="AI13" s="423"/>
      <c r="AJ13" s="423">
        <f>+Proyecciones!K36</f>
        <v>0</v>
      </c>
      <c r="AK13" s="423"/>
      <c r="AL13" s="423"/>
      <c r="AM13" s="423"/>
      <c r="AN13" s="423">
        <f>+Proyecciones!L36</f>
        <v>0</v>
      </c>
      <c r="AO13" s="423"/>
      <c r="AP13" s="423"/>
      <c r="AQ13" s="423"/>
      <c r="AR13" s="423">
        <f>+Proyecciones!M36</f>
        <v>0</v>
      </c>
      <c r="AS13" s="423"/>
      <c r="AT13" s="423"/>
      <c r="AU13" s="423"/>
      <c r="AV13" s="423">
        <f>+Proyecciones!N36</f>
        <v>0</v>
      </c>
      <c r="AW13" s="423"/>
      <c r="AX13" s="430"/>
    </row>
    <row r="14" spans="1:50" s="421" customFormat="1" ht="15.75" thickBot="1" x14ac:dyDescent="0.3">
      <c r="A14" s="728" t="s">
        <v>79</v>
      </c>
      <c r="B14" s="729"/>
      <c r="C14" s="425"/>
      <c r="D14" s="434">
        <f>+SUM(D13:D13)</f>
        <v>0</v>
      </c>
      <c r="E14" s="434"/>
      <c r="F14" s="434"/>
      <c r="G14" s="434"/>
      <c r="H14" s="434">
        <f>+SUM(H13:H13)</f>
        <v>0</v>
      </c>
      <c r="I14" s="434"/>
      <c r="J14" s="434"/>
      <c r="K14" s="434"/>
      <c r="L14" s="434">
        <f>+SUM(L13:L13)</f>
        <v>0</v>
      </c>
      <c r="M14" s="434"/>
      <c r="N14" s="434"/>
      <c r="O14" s="434"/>
      <c r="P14" s="434">
        <f>+SUM(P13:P13)</f>
        <v>0</v>
      </c>
      <c r="Q14" s="434"/>
      <c r="R14" s="434"/>
      <c r="S14" s="434"/>
      <c r="T14" s="434">
        <f>+SUM(T13:T13)</f>
        <v>0</v>
      </c>
      <c r="U14" s="434"/>
      <c r="V14" s="434"/>
      <c r="W14" s="434"/>
      <c r="X14" s="434">
        <f>+SUM(X13:X13)</f>
        <v>0</v>
      </c>
      <c r="Y14" s="434"/>
      <c r="Z14" s="434"/>
      <c r="AA14" s="434"/>
      <c r="AB14" s="434">
        <f>+SUM(AB13:AB13)</f>
        <v>0</v>
      </c>
      <c r="AC14" s="434"/>
      <c r="AD14" s="434"/>
      <c r="AE14" s="434"/>
      <c r="AF14" s="434">
        <f>+SUM(AF13:AF13)</f>
        <v>0</v>
      </c>
      <c r="AG14" s="434"/>
      <c r="AH14" s="434"/>
      <c r="AI14" s="434"/>
      <c r="AJ14" s="434">
        <f>+SUM(AJ13:AJ13)</f>
        <v>0</v>
      </c>
      <c r="AK14" s="434"/>
      <c r="AL14" s="434"/>
      <c r="AM14" s="434"/>
      <c r="AN14" s="434">
        <f>+SUM(AN13:AN13)</f>
        <v>0</v>
      </c>
      <c r="AO14" s="434"/>
      <c r="AP14" s="434"/>
      <c r="AQ14" s="434"/>
      <c r="AR14" s="434">
        <f>+SUM(AR13:AR13)</f>
        <v>0</v>
      </c>
      <c r="AS14" s="434"/>
      <c r="AT14" s="434"/>
      <c r="AU14" s="434"/>
      <c r="AV14" s="434">
        <f>+SUM(AV13:AV13)</f>
        <v>0</v>
      </c>
      <c r="AW14" s="434"/>
      <c r="AX14" s="433"/>
    </row>
    <row r="15" spans="1:50" ht="48" customHeight="1" x14ac:dyDescent="0.25">
      <c r="A15" s="724" t="s">
        <v>162</v>
      </c>
      <c r="B15" s="444" t="s">
        <v>175</v>
      </c>
      <c r="C15" s="426"/>
      <c r="D15" s="479">
        <f>+Proyecciones!C47</f>
        <v>111232174600.35999</v>
      </c>
      <c r="E15" s="479"/>
      <c r="F15" s="479"/>
      <c r="G15" s="479"/>
      <c r="H15" s="479">
        <f>+Proyecciones!D47</f>
        <v>114877260116.39557</v>
      </c>
      <c r="I15" s="479"/>
      <c r="J15" s="479"/>
      <c r="K15" s="479"/>
      <c r="L15" s="479">
        <f>+Proyecciones!E47</f>
        <v>0</v>
      </c>
      <c r="M15" s="479"/>
      <c r="N15" s="479"/>
      <c r="O15" s="479"/>
      <c r="P15" s="479">
        <f>+Proyecciones!F47</f>
        <v>0</v>
      </c>
      <c r="Q15" s="424"/>
      <c r="R15" s="424"/>
      <c r="S15" s="424"/>
      <c r="T15" s="424">
        <f>+Proyecciones!G47</f>
        <v>0</v>
      </c>
      <c r="U15" s="424"/>
      <c r="V15" s="424"/>
      <c r="W15" s="424"/>
      <c r="X15" s="424">
        <f>+Proyecciones!H47</f>
        <v>0</v>
      </c>
      <c r="Y15" s="424"/>
      <c r="Z15" s="424"/>
      <c r="AA15" s="424"/>
      <c r="AB15" s="424">
        <f>+Proyecciones!I47</f>
        <v>0</v>
      </c>
      <c r="AC15" s="424"/>
      <c r="AD15" s="424"/>
      <c r="AE15" s="424"/>
      <c r="AF15" s="424">
        <f>+Proyecciones!J47</f>
        <v>0</v>
      </c>
      <c r="AG15" s="424"/>
      <c r="AH15" s="424"/>
      <c r="AI15" s="424"/>
      <c r="AJ15" s="424">
        <f>+Proyecciones!K47</f>
        <v>0</v>
      </c>
      <c r="AK15" s="424"/>
      <c r="AL15" s="424"/>
      <c r="AM15" s="424"/>
      <c r="AN15" s="424">
        <f>+Proyecciones!L47</f>
        <v>0</v>
      </c>
      <c r="AO15" s="424"/>
      <c r="AP15" s="424"/>
      <c r="AQ15" s="424"/>
      <c r="AR15" s="424">
        <f>+Proyecciones!M47</f>
        <v>0</v>
      </c>
      <c r="AS15" s="424"/>
      <c r="AT15" s="424"/>
      <c r="AU15" s="424"/>
      <c r="AV15" s="424">
        <f>+Proyecciones!N47</f>
        <v>0</v>
      </c>
      <c r="AW15" s="424"/>
      <c r="AX15" s="445"/>
    </row>
    <row r="16" spans="1:50" ht="72" x14ac:dyDescent="0.25">
      <c r="A16" s="724"/>
      <c r="B16" s="442" t="s">
        <v>142</v>
      </c>
      <c r="C16" s="431"/>
      <c r="D16" s="474">
        <f>+Proyecciones!C49</f>
        <v>2461603722.3279481</v>
      </c>
      <c r="E16" s="474"/>
      <c r="F16" s="474"/>
      <c r="G16" s="474"/>
      <c r="H16" s="474">
        <f>+Proyecciones!D49</f>
        <v>2542270634.6373997</v>
      </c>
      <c r="I16" s="474"/>
      <c r="J16" s="474"/>
      <c r="K16" s="474"/>
      <c r="L16" s="474">
        <f>+Proyecciones!E49</f>
        <v>2623406223.092526</v>
      </c>
      <c r="M16" s="474"/>
      <c r="N16" s="474"/>
      <c r="O16" s="474"/>
      <c r="P16" s="474">
        <f>+Proyecciones!F49</f>
        <v>2707222684.8579698</v>
      </c>
      <c r="Q16" s="423"/>
      <c r="R16" s="423"/>
      <c r="S16" s="423"/>
      <c r="T16" s="423">
        <f>+Proyecciones!G49</f>
        <v>2792765254.1614718</v>
      </c>
      <c r="U16" s="423"/>
      <c r="V16" s="423"/>
      <c r="W16" s="423"/>
      <c r="X16" s="423">
        <f>+Proyecciones!H49</f>
        <v>2880186433.7937975</v>
      </c>
      <c r="Y16" s="423"/>
      <c r="Z16" s="423"/>
      <c r="AA16" s="423"/>
      <c r="AB16" s="423">
        <f>+Proyecciones!I49</f>
        <v>2969005260.6120777</v>
      </c>
      <c r="AC16" s="423"/>
      <c r="AD16" s="423"/>
      <c r="AE16" s="423"/>
      <c r="AF16" s="423">
        <f>+Proyecciones!J49</f>
        <v>3059125376.097084</v>
      </c>
      <c r="AG16" s="423"/>
      <c r="AH16" s="423"/>
      <c r="AI16" s="423"/>
      <c r="AJ16" s="423">
        <f>+Proyecciones!K49</f>
        <v>3151695590.390172</v>
      </c>
      <c r="AK16" s="423"/>
      <c r="AL16" s="423"/>
      <c r="AM16" s="423"/>
      <c r="AN16" s="423">
        <f>+Proyecciones!L49</f>
        <v>3248735356.0436339</v>
      </c>
      <c r="AO16" s="423"/>
      <c r="AP16" s="423"/>
      <c r="AQ16" s="423"/>
      <c r="AR16" s="423">
        <f>+Proyecciones!M49</f>
        <v>3346884280.8428607</v>
      </c>
      <c r="AS16" s="423"/>
      <c r="AT16" s="423"/>
      <c r="AU16" s="423"/>
      <c r="AV16" s="423">
        <f>+Proyecciones!N49</f>
        <v>3448973042.456255</v>
      </c>
      <c r="AW16" s="423"/>
      <c r="AX16" s="430"/>
    </row>
    <row r="17" spans="1:50" ht="36" x14ac:dyDescent="0.25">
      <c r="A17" s="724"/>
      <c r="B17" s="442" t="s">
        <v>143</v>
      </c>
      <c r="C17" s="431"/>
      <c r="D17" s="474">
        <f>+Proyecciones!C51</f>
        <v>2030936404.4252682</v>
      </c>
      <c r="E17" s="474"/>
      <c r="F17" s="474"/>
      <c r="G17" s="474"/>
      <c r="H17" s="474">
        <f>+Proyecciones!D51</f>
        <v>2097490321.0268049</v>
      </c>
      <c r="I17" s="474"/>
      <c r="J17" s="474"/>
      <c r="K17" s="474"/>
      <c r="L17" s="474">
        <f>+Proyecciones!E51</f>
        <v>2164430917.0266142</v>
      </c>
      <c r="M17" s="474"/>
      <c r="N17" s="474"/>
      <c r="O17" s="474"/>
      <c r="P17" s="474">
        <f>+Proyecciones!F51</f>
        <v>2307030893.3212576</v>
      </c>
      <c r="Q17" s="423"/>
      <c r="R17" s="423"/>
      <c r="S17" s="423"/>
      <c r="T17" s="423">
        <f>+Proyecciones!G51</f>
        <v>2457918641.3028712</v>
      </c>
      <c r="U17" s="423"/>
      <c r="V17" s="423"/>
      <c r="W17" s="423"/>
      <c r="X17" s="423">
        <f>+Proyecciones!H51</f>
        <v>2615757231.166513</v>
      </c>
      <c r="Y17" s="423"/>
      <c r="Z17" s="423"/>
      <c r="AA17" s="423"/>
      <c r="AB17" s="423">
        <f>+Proyecciones!I51</f>
        <v>2874070933.8043075</v>
      </c>
      <c r="AC17" s="423"/>
      <c r="AD17" s="423"/>
      <c r="AE17" s="423"/>
      <c r="AF17" s="423">
        <f>+Proyecciones!J51</f>
        <v>3154989260.6135097</v>
      </c>
      <c r="AG17" s="423"/>
      <c r="AH17" s="423"/>
      <c r="AI17" s="423"/>
      <c r="AJ17" s="423">
        <f>+Proyecciones!K51</f>
        <v>3459193083.9450188</v>
      </c>
      <c r="AK17" s="423"/>
      <c r="AL17" s="423"/>
      <c r="AM17" s="423"/>
      <c r="AN17" s="423">
        <f>+Proyecciones!L51</f>
        <v>3917824004.0713215</v>
      </c>
      <c r="AO17" s="423"/>
      <c r="AP17" s="423"/>
      <c r="AQ17" s="423"/>
      <c r="AR17" s="423">
        <f>+Proyecciones!M51</f>
        <v>4430693288.7964764</v>
      </c>
      <c r="AS17" s="423"/>
      <c r="AT17" s="423"/>
      <c r="AU17" s="423"/>
      <c r="AV17" s="423">
        <f>+Proyecciones!N51</f>
        <v>5006079119.0528908</v>
      </c>
      <c r="AW17" s="423"/>
      <c r="AX17" s="430"/>
    </row>
    <row r="18" spans="1:50" ht="84" x14ac:dyDescent="0.25">
      <c r="A18" s="724"/>
      <c r="B18" s="442" t="s">
        <v>217</v>
      </c>
      <c r="C18" s="431"/>
      <c r="D18" s="474">
        <f>+Proyecciones!C53</f>
        <v>1085302101.4995527</v>
      </c>
      <c r="E18" s="474"/>
      <c r="F18" s="474"/>
      <c r="G18" s="474"/>
      <c r="H18" s="474">
        <f>+Proyecciones!D53</f>
        <v>1120867521.1716249</v>
      </c>
      <c r="I18" s="474"/>
      <c r="J18" s="474"/>
      <c r="K18" s="474"/>
      <c r="L18" s="474">
        <f>+Proyecciones!E53</f>
        <v>1156639576.5426965</v>
      </c>
      <c r="M18" s="474"/>
      <c r="N18" s="474"/>
      <c r="O18" s="474"/>
      <c r="P18" s="474">
        <f>+Proyecciones!F53</f>
        <v>1193593608.2859805</v>
      </c>
      <c r="Q18" s="423"/>
      <c r="R18" s="423"/>
      <c r="S18" s="423"/>
      <c r="T18" s="423">
        <f>+Proyecciones!G53</f>
        <v>1231308667.5340071</v>
      </c>
      <c r="U18" s="423"/>
      <c r="V18" s="423"/>
      <c r="W18" s="423"/>
      <c r="X18" s="423">
        <f>+Proyecciones!H53</f>
        <v>1269851991.5913849</v>
      </c>
      <c r="Y18" s="423"/>
      <c r="Z18" s="423"/>
      <c r="AA18" s="423"/>
      <c r="AB18" s="423">
        <f>+Proyecciones!I53</f>
        <v>1309011527.5167868</v>
      </c>
      <c r="AC18" s="423"/>
      <c r="AD18" s="423"/>
      <c r="AE18" s="423"/>
      <c r="AF18" s="423">
        <f>+Proyecciones!J53</f>
        <v>1348744791.5820372</v>
      </c>
      <c r="AG18" s="423"/>
      <c r="AH18" s="423"/>
      <c r="AI18" s="423"/>
      <c r="AJ18" s="423">
        <f>+Proyecciones!K53</f>
        <v>1389558285.3208022</v>
      </c>
      <c r="AK18" s="423"/>
      <c r="AL18" s="423"/>
      <c r="AM18" s="423"/>
      <c r="AN18" s="423">
        <f>+Proyecciones!L53</f>
        <v>1432342369.7928257</v>
      </c>
      <c r="AO18" s="423"/>
      <c r="AP18" s="423"/>
      <c r="AQ18" s="423"/>
      <c r="AR18" s="423">
        <f>+Proyecciones!M53</f>
        <v>0</v>
      </c>
      <c r="AS18" s="423"/>
      <c r="AT18" s="423"/>
      <c r="AU18" s="423"/>
      <c r="AV18" s="423">
        <f>+Proyecciones!N53</f>
        <v>0</v>
      </c>
      <c r="AW18" s="423"/>
      <c r="AX18" s="430"/>
    </row>
    <row r="19" spans="1:50" ht="48" x14ac:dyDescent="0.25">
      <c r="A19" s="724"/>
      <c r="B19" s="442" t="s">
        <v>151</v>
      </c>
      <c r="C19" s="429"/>
      <c r="D19" s="474">
        <f>+Proyecciones!C55</f>
        <v>4862129220</v>
      </c>
      <c r="E19" s="480"/>
      <c r="F19" s="480"/>
      <c r="G19" s="480"/>
      <c r="H19" s="480">
        <f>+Proyecciones!D55</f>
        <v>0</v>
      </c>
      <c r="I19" s="480"/>
      <c r="J19" s="480"/>
      <c r="K19" s="480"/>
      <c r="L19" s="480">
        <f>+Proyecciones!E55</f>
        <v>0</v>
      </c>
      <c r="M19" s="480"/>
      <c r="N19" s="480"/>
      <c r="O19" s="480"/>
      <c r="P19" s="480">
        <f>+Proyecciones!F55</f>
        <v>0</v>
      </c>
      <c r="Q19" s="422"/>
      <c r="R19" s="422"/>
      <c r="S19" s="422"/>
      <c r="T19" s="422">
        <f>+Proyecciones!G55</f>
        <v>0</v>
      </c>
      <c r="U19" s="422"/>
      <c r="V19" s="422"/>
      <c r="W19" s="422"/>
      <c r="X19" s="422">
        <f>+Proyecciones!H55</f>
        <v>0</v>
      </c>
      <c r="Y19" s="422"/>
      <c r="Z19" s="422"/>
      <c r="AA19" s="422"/>
      <c r="AB19" s="422">
        <f>+Proyecciones!I55</f>
        <v>0</v>
      </c>
      <c r="AC19" s="422"/>
      <c r="AD19" s="422"/>
      <c r="AE19" s="422"/>
      <c r="AF19" s="422">
        <f>+Proyecciones!J55</f>
        <v>0</v>
      </c>
      <c r="AG19" s="422"/>
      <c r="AH19" s="422"/>
      <c r="AI19" s="422"/>
      <c r="AJ19" s="422">
        <f>+Proyecciones!K55</f>
        <v>0</v>
      </c>
      <c r="AK19" s="422"/>
      <c r="AL19" s="422"/>
      <c r="AM19" s="422"/>
      <c r="AN19" s="422">
        <f>+Proyecciones!L55</f>
        <v>0</v>
      </c>
      <c r="AO19" s="422"/>
      <c r="AP19" s="422"/>
      <c r="AQ19" s="422"/>
      <c r="AR19" s="422">
        <f>+Proyecciones!M55</f>
        <v>0</v>
      </c>
      <c r="AS19" s="422"/>
      <c r="AT19" s="422"/>
      <c r="AU19" s="422"/>
      <c r="AV19" s="422">
        <f>+Proyecciones!N55</f>
        <v>0</v>
      </c>
      <c r="AW19" s="422"/>
      <c r="AX19" s="428"/>
    </row>
    <row r="20" spans="1:50" s="421" customFormat="1" ht="48" x14ac:dyDescent="0.25">
      <c r="A20" s="724"/>
      <c r="B20" s="442" t="s">
        <v>216</v>
      </c>
      <c r="C20" s="431"/>
      <c r="D20" s="474">
        <f>+Proyecciones!C57</f>
        <v>1685000000</v>
      </c>
      <c r="E20" s="474"/>
      <c r="F20" s="474"/>
      <c r="G20" s="474"/>
      <c r="H20" s="474">
        <f>+Proyecciones!D57</f>
        <v>0</v>
      </c>
      <c r="I20" s="474"/>
      <c r="J20" s="474"/>
      <c r="K20" s="474"/>
      <c r="L20" s="474">
        <f>+Proyecciones!E57</f>
        <v>0</v>
      </c>
      <c r="M20" s="474"/>
      <c r="N20" s="474"/>
      <c r="O20" s="474"/>
      <c r="P20" s="474">
        <f>+Proyecciones!F57</f>
        <v>0</v>
      </c>
      <c r="Q20" s="423"/>
      <c r="R20" s="423"/>
      <c r="S20" s="423"/>
      <c r="T20" s="423">
        <f>+Proyecciones!G57</f>
        <v>0</v>
      </c>
      <c r="U20" s="423"/>
      <c r="V20" s="423"/>
      <c r="W20" s="423"/>
      <c r="X20" s="423">
        <f>+Proyecciones!H57</f>
        <v>0</v>
      </c>
      <c r="Y20" s="423"/>
      <c r="Z20" s="423"/>
      <c r="AA20" s="423"/>
      <c r="AB20" s="423">
        <f>+Proyecciones!I57</f>
        <v>0</v>
      </c>
      <c r="AC20" s="423"/>
      <c r="AD20" s="423"/>
      <c r="AE20" s="423"/>
      <c r="AF20" s="423">
        <f>+Proyecciones!J57</f>
        <v>0</v>
      </c>
      <c r="AG20" s="423"/>
      <c r="AH20" s="423"/>
      <c r="AI20" s="423"/>
      <c r="AJ20" s="423">
        <f>+Proyecciones!K57</f>
        <v>0</v>
      </c>
      <c r="AK20" s="423"/>
      <c r="AL20" s="423"/>
      <c r="AM20" s="423"/>
      <c r="AN20" s="423">
        <f>+Proyecciones!L57</f>
        <v>0</v>
      </c>
      <c r="AO20" s="423"/>
      <c r="AP20" s="423"/>
      <c r="AQ20" s="423"/>
      <c r="AR20" s="423">
        <f>+Proyecciones!M57</f>
        <v>0</v>
      </c>
      <c r="AS20" s="423"/>
      <c r="AT20" s="423"/>
      <c r="AU20" s="423"/>
      <c r="AV20" s="423">
        <f>+Proyecciones!N57</f>
        <v>0</v>
      </c>
      <c r="AW20" s="423"/>
      <c r="AX20" s="430"/>
    </row>
    <row r="21" spans="1:50" s="421" customFormat="1" ht="48" x14ac:dyDescent="0.25">
      <c r="A21" s="724"/>
      <c r="B21" s="442" t="s">
        <v>215</v>
      </c>
      <c r="C21" s="431"/>
      <c r="D21" s="474">
        <f>+Proyecciones!C59</f>
        <v>0</v>
      </c>
      <c r="E21" s="474"/>
      <c r="F21" s="474"/>
      <c r="G21" s="474"/>
      <c r="H21" s="474">
        <f>+Proyecciones!D59</f>
        <v>0</v>
      </c>
      <c r="I21" s="474"/>
      <c r="J21" s="474"/>
      <c r="K21" s="474"/>
      <c r="L21" s="474">
        <f>+Proyecciones!E59</f>
        <v>0</v>
      </c>
      <c r="M21" s="474"/>
      <c r="N21" s="474"/>
      <c r="O21" s="474"/>
      <c r="P21" s="474">
        <f>+Proyecciones!F59</f>
        <v>0</v>
      </c>
      <c r="Q21" s="423"/>
      <c r="R21" s="423"/>
      <c r="S21" s="423"/>
      <c r="T21" s="423">
        <f>+Proyecciones!G59</f>
        <v>0</v>
      </c>
      <c r="U21" s="423"/>
      <c r="V21" s="423"/>
      <c r="W21" s="423"/>
      <c r="X21" s="423">
        <f>+Proyecciones!G59</f>
        <v>0</v>
      </c>
      <c r="Y21" s="423"/>
      <c r="Z21" s="423"/>
      <c r="AA21" s="423"/>
      <c r="AB21" s="423">
        <f>+Proyecciones!I59</f>
        <v>0</v>
      </c>
      <c r="AC21" s="423"/>
      <c r="AD21" s="423"/>
      <c r="AE21" s="423"/>
      <c r="AF21" s="423">
        <f>+Proyecciones!J59</f>
        <v>0</v>
      </c>
      <c r="AG21" s="423"/>
      <c r="AH21" s="423"/>
      <c r="AI21" s="423"/>
      <c r="AJ21" s="423">
        <f>+Proyecciones!K59</f>
        <v>0</v>
      </c>
      <c r="AK21" s="423"/>
      <c r="AL21" s="423"/>
      <c r="AM21" s="423"/>
      <c r="AN21" s="423">
        <f>+Proyecciones!L59</f>
        <v>0</v>
      </c>
      <c r="AO21" s="423"/>
      <c r="AP21" s="423"/>
      <c r="AQ21" s="423"/>
      <c r="AR21" s="423">
        <f>+Proyecciones!M59</f>
        <v>0</v>
      </c>
      <c r="AS21" s="423"/>
      <c r="AT21" s="423"/>
      <c r="AU21" s="423"/>
      <c r="AV21" s="423">
        <f>+Proyecciones!N59</f>
        <v>0</v>
      </c>
      <c r="AW21" s="423"/>
      <c r="AX21" s="430"/>
    </row>
    <row r="22" spans="1:50" s="421" customFormat="1" ht="36.75" thickBot="1" x14ac:dyDescent="0.3">
      <c r="A22" s="724"/>
      <c r="B22" s="443" t="s">
        <v>182</v>
      </c>
      <c r="C22" s="429"/>
      <c r="D22" s="480">
        <f>+Proyecciones!C61</f>
        <v>599200000.00017047</v>
      </c>
      <c r="E22" s="480"/>
      <c r="F22" s="480"/>
      <c r="G22" s="480"/>
      <c r="H22" s="480">
        <f>+Proyecciones!D61</f>
        <v>524300000.00014919</v>
      </c>
      <c r="I22" s="480"/>
      <c r="J22" s="480"/>
      <c r="K22" s="480"/>
      <c r="L22" s="480">
        <f>+Proyecciones!E61</f>
        <v>524300000.00014919</v>
      </c>
      <c r="M22" s="480"/>
      <c r="N22" s="480"/>
      <c r="O22" s="480"/>
      <c r="P22" s="480">
        <f>+Proyecciones!F61</f>
        <v>524300000.00014919</v>
      </c>
      <c r="Q22" s="422"/>
      <c r="R22" s="422"/>
      <c r="S22" s="422"/>
      <c r="T22" s="422">
        <f>+Proyecciones!G61</f>
        <v>524300000.00014919</v>
      </c>
      <c r="U22" s="422"/>
      <c r="V22" s="422"/>
      <c r="W22" s="422"/>
      <c r="X22" s="422">
        <f>+Proyecciones!H61</f>
        <v>524300000.00014919</v>
      </c>
      <c r="Y22" s="422"/>
      <c r="Z22" s="422"/>
      <c r="AA22" s="422"/>
      <c r="AB22" s="422">
        <f>+Proyecciones!I61</f>
        <v>524300000.00014919</v>
      </c>
      <c r="AC22" s="422"/>
      <c r="AD22" s="422"/>
      <c r="AE22" s="422"/>
      <c r="AF22" s="422">
        <f>+Proyecciones!J61</f>
        <v>0</v>
      </c>
      <c r="AG22" s="422"/>
      <c r="AH22" s="422"/>
      <c r="AI22" s="422"/>
      <c r="AJ22" s="422">
        <f>+Proyecciones!K61</f>
        <v>0</v>
      </c>
      <c r="AK22" s="422"/>
      <c r="AL22" s="422"/>
      <c r="AM22" s="422"/>
      <c r="AN22" s="422">
        <f>+Proyecciones!L61</f>
        <v>0</v>
      </c>
      <c r="AO22" s="422"/>
      <c r="AP22" s="422"/>
      <c r="AQ22" s="422"/>
      <c r="AR22" s="422">
        <f>+Proyecciones!M61</f>
        <v>0</v>
      </c>
      <c r="AS22" s="422"/>
      <c r="AT22" s="422"/>
      <c r="AU22" s="422"/>
      <c r="AV22" s="422">
        <f>+Proyecciones!N61</f>
        <v>0</v>
      </c>
      <c r="AW22" s="422"/>
      <c r="AX22" s="428"/>
    </row>
    <row r="23" spans="1:50" s="421" customFormat="1" ht="15.75" thickBot="1" x14ac:dyDescent="0.3">
      <c r="A23" s="728" t="s">
        <v>79</v>
      </c>
      <c r="B23" s="729"/>
      <c r="C23" s="425"/>
      <c r="D23" s="434">
        <f>+SUM(D15:D22)</f>
        <v>123956346048.61292</v>
      </c>
      <c r="E23" s="434"/>
      <c r="F23" s="434"/>
      <c r="G23" s="434"/>
      <c r="H23" s="434">
        <f t="shared" ref="H23:AV23" si="1">+SUM(H15:H22)</f>
        <v>121162188593.23157</v>
      </c>
      <c r="I23" s="434"/>
      <c r="J23" s="434"/>
      <c r="K23" s="434"/>
      <c r="L23" s="434">
        <f t="shared" si="1"/>
        <v>6468776716.6619854</v>
      </c>
      <c r="M23" s="434"/>
      <c r="N23" s="434"/>
      <c r="O23" s="434"/>
      <c r="P23" s="434">
        <f t="shared" si="1"/>
        <v>6732147186.4653568</v>
      </c>
      <c r="Q23" s="434"/>
      <c r="R23" s="434"/>
      <c r="S23" s="434"/>
      <c r="T23" s="434">
        <f t="shared" si="1"/>
        <v>7006292562.9984989</v>
      </c>
      <c r="U23" s="434"/>
      <c r="V23" s="434"/>
      <c r="W23" s="434"/>
      <c r="X23" s="434">
        <f t="shared" si="1"/>
        <v>7290095656.5518436</v>
      </c>
      <c r="Y23" s="434"/>
      <c r="Z23" s="434"/>
      <c r="AA23" s="434"/>
      <c r="AB23" s="434">
        <f t="shared" si="1"/>
        <v>7676387721.933321</v>
      </c>
      <c r="AC23" s="434"/>
      <c r="AD23" s="434"/>
      <c r="AE23" s="434"/>
      <c r="AF23" s="434">
        <f t="shared" si="1"/>
        <v>7562859428.2926311</v>
      </c>
      <c r="AG23" s="434"/>
      <c r="AH23" s="434"/>
      <c r="AI23" s="434"/>
      <c r="AJ23" s="434">
        <f t="shared" si="1"/>
        <v>8000446959.6559925</v>
      </c>
      <c r="AK23" s="434"/>
      <c r="AL23" s="434"/>
      <c r="AM23" s="434"/>
      <c r="AN23" s="434">
        <f t="shared" si="1"/>
        <v>8598901729.9077816</v>
      </c>
      <c r="AO23" s="434"/>
      <c r="AP23" s="434"/>
      <c r="AQ23" s="434"/>
      <c r="AR23" s="434">
        <f t="shared" si="1"/>
        <v>7777577569.6393375</v>
      </c>
      <c r="AS23" s="434"/>
      <c r="AT23" s="434"/>
      <c r="AU23" s="434"/>
      <c r="AV23" s="434">
        <f t="shared" si="1"/>
        <v>8455052161.5091457</v>
      </c>
      <c r="AW23" s="434"/>
      <c r="AX23" s="433"/>
    </row>
    <row r="24" spans="1:50" s="421" customFormat="1" ht="96" x14ac:dyDescent="0.25">
      <c r="A24" s="725" t="s">
        <v>164</v>
      </c>
      <c r="B24" s="435" t="s">
        <v>122</v>
      </c>
      <c r="C24" s="431"/>
      <c r="D24" s="474">
        <f>+Proyecciones!C70</f>
        <v>3734456070.1999998</v>
      </c>
      <c r="E24" s="474"/>
      <c r="F24" s="474"/>
      <c r="G24" s="474"/>
      <c r="H24" s="474">
        <f>+Proyecciones!D70</f>
        <v>0</v>
      </c>
      <c r="I24" s="474"/>
      <c r="J24" s="474"/>
      <c r="K24" s="474"/>
      <c r="L24" s="474">
        <f>+Proyecciones!E70</f>
        <v>0</v>
      </c>
      <c r="M24" s="474"/>
      <c r="N24" s="474"/>
      <c r="O24" s="474"/>
      <c r="P24" s="474">
        <f>+Proyecciones!F70</f>
        <v>0</v>
      </c>
      <c r="Q24" s="474"/>
      <c r="R24" s="474"/>
      <c r="S24" s="474"/>
      <c r="T24" s="474">
        <f>+Proyecciones!G70</f>
        <v>0</v>
      </c>
      <c r="U24" s="474"/>
      <c r="V24" s="474"/>
      <c r="W24" s="474"/>
      <c r="X24" s="474">
        <f>+Proyecciones!H70</f>
        <v>0</v>
      </c>
      <c r="Y24" s="474"/>
      <c r="Z24" s="474"/>
      <c r="AA24" s="474"/>
      <c r="AB24" s="474">
        <f>+Proyecciones!I70</f>
        <v>0</v>
      </c>
      <c r="AC24" s="474"/>
      <c r="AD24" s="474"/>
      <c r="AE24" s="474"/>
      <c r="AF24" s="474">
        <f>+Proyecciones!J70</f>
        <v>0</v>
      </c>
      <c r="AG24" s="474"/>
      <c r="AH24" s="474"/>
      <c r="AI24" s="474"/>
      <c r="AJ24" s="474">
        <f>+Proyecciones!K70</f>
        <v>0</v>
      </c>
      <c r="AK24" s="474"/>
      <c r="AL24" s="474"/>
      <c r="AM24" s="474"/>
      <c r="AN24" s="474">
        <f>+Proyecciones!L70</f>
        <v>0</v>
      </c>
      <c r="AO24" s="474"/>
      <c r="AP24" s="474"/>
      <c r="AQ24" s="474"/>
      <c r="AR24" s="474">
        <f>+Proyecciones!M70</f>
        <v>0</v>
      </c>
      <c r="AS24" s="474"/>
      <c r="AT24" s="474"/>
      <c r="AU24" s="474"/>
      <c r="AV24" s="474">
        <f>+Proyecciones!N70</f>
        <v>0</v>
      </c>
      <c r="AW24" s="423"/>
      <c r="AX24" s="430"/>
    </row>
    <row r="25" spans="1:50" s="421" customFormat="1" ht="24" x14ac:dyDescent="0.25">
      <c r="A25" s="726"/>
      <c r="B25" s="436" t="s">
        <v>221</v>
      </c>
      <c r="C25" s="431"/>
      <c r="D25" s="474">
        <f>+Proyecciones!C71</f>
        <v>0</v>
      </c>
      <c r="E25" s="474"/>
      <c r="F25" s="474"/>
      <c r="G25" s="474"/>
      <c r="H25" s="474">
        <f>+Proyecciones!D71</f>
        <v>0</v>
      </c>
      <c r="I25" s="474"/>
      <c r="J25" s="474"/>
      <c r="K25" s="474"/>
      <c r="L25" s="474">
        <f>+Proyecciones!E71</f>
        <v>0</v>
      </c>
      <c r="M25" s="474"/>
      <c r="N25" s="474"/>
      <c r="O25" s="474"/>
      <c r="P25" s="474">
        <f>+Proyecciones!F71</f>
        <v>0</v>
      </c>
      <c r="Q25" s="474"/>
      <c r="R25" s="474"/>
      <c r="S25" s="474"/>
      <c r="T25" s="474">
        <f>+Proyecciones!G71</f>
        <v>0</v>
      </c>
      <c r="U25" s="474"/>
      <c r="V25" s="474"/>
      <c r="W25" s="474"/>
      <c r="X25" s="474">
        <f>+Proyecciones!H71</f>
        <v>0</v>
      </c>
      <c r="Y25" s="474"/>
      <c r="Z25" s="474"/>
      <c r="AA25" s="474"/>
      <c r="AB25" s="474">
        <f>+Proyecciones!I71</f>
        <v>0</v>
      </c>
      <c r="AC25" s="474"/>
      <c r="AD25" s="474"/>
      <c r="AE25" s="474"/>
      <c r="AF25" s="474">
        <f>+Proyecciones!J71</f>
        <v>0</v>
      </c>
      <c r="AG25" s="474"/>
      <c r="AH25" s="474"/>
      <c r="AI25" s="474"/>
      <c r="AJ25" s="474">
        <f>+Proyecciones!K71</f>
        <v>0</v>
      </c>
      <c r="AK25" s="474"/>
      <c r="AL25" s="474"/>
      <c r="AM25" s="474"/>
      <c r="AN25" s="474">
        <f>+Proyecciones!L71</f>
        <v>0</v>
      </c>
      <c r="AO25" s="474"/>
      <c r="AP25" s="474"/>
      <c r="AQ25" s="474"/>
      <c r="AR25" s="474">
        <f>+Proyecciones!M71</f>
        <v>0</v>
      </c>
      <c r="AS25" s="474"/>
      <c r="AT25" s="474"/>
      <c r="AU25" s="474"/>
      <c r="AV25" s="474">
        <f>+Proyecciones!N71</f>
        <v>0</v>
      </c>
      <c r="AW25" s="423"/>
      <c r="AX25" s="430"/>
    </row>
    <row r="26" spans="1:50" s="421" customFormat="1" ht="24" x14ac:dyDescent="0.25">
      <c r="A26" s="726"/>
      <c r="B26" s="436" t="s">
        <v>127</v>
      </c>
      <c r="C26" s="431"/>
      <c r="D26" s="474">
        <f>+Proyecciones!C72</f>
        <v>0</v>
      </c>
      <c r="E26" s="474"/>
      <c r="F26" s="474"/>
      <c r="G26" s="474"/>
      <c r="H26" s="474">
        <f>+Proyecciones!D72</f>
        <v>0</v>
      </c>
      <c r="I26" s="474"/>
      <c r="J26" s="474"/>
      <c r="K26" s="474"/>
      <c r="L26" s="474">
        <f>+Proyecciones!E72</f>
        <v>114987217932.61409</v>
      </c>
      <c r="M26" s="474"/>
      <c r="N26" s="474"/>
      <c r="O26" s="474"/>
      <c r="P26" s="474">
        <f>+Proyecciones!F72</f>
        <v>110097834704.05923</v>
      </c>
      <c r="Q26" s="474"/>
      <c r="R26" s="474"/>
      <c r="S26" s="474"/>
      <c r="T26" s="474">
        <f>+Proyecciones!G72</f>
        <v>113576695792.21962</v>
      </c>
      <c r="U26" s="474"/>
      <c r="V26" s="474"/>
      <c r="W26" s="474"/>
      <c r="X26" s="474">
        <f>+Proyecciones!H72</f>
        <v>117131956553.96913</v>
      </c>
      <c r="Y26" s="474"/>
      <c r="Z26" s="474"/>
      <c r="AA26" s="474"/>
      <c r="AB26" s="474">
        <f>+Proyecciones!I72</f>
        <v>120744057090.92976</v>
      </c>
      <c r="AC26" s="474"/>
      <c r="AD26" s="474"/>
      <c r="AE26" s="474"/>
      <c r="AF26" s="474">
        <f>+Proyecciones!J72</f>
        <v>124409078676.95399</v>
      </c>
      <c r="AG26" s="474"/>
      <c r="AH26" s="474"/>
      <c r="AI26" s="474"/>
      <c r="AJ26" s="474">
        <f>+Proyecciones!K72</f>
        <v>113932214521.0047</v>
      </c>
      <c r="AK26" s="474"/>
      <c r="AL26" s="474"/>
      <c r="AM26" s="474"/>
      <c r="AN26" s="474">
        <f>+Proyecciones!L72</f>
        <v>117440153368.65514</v>
      </c>
      <c r="AO26" s="474"/>
      <c r="AP26" s="474"/>
      <c r="AQ26" s="474"/>
      <c r="AR26" s="474">
        <f>+Proyecciones!M72</f>
        <v>120988187763.00699</v>
      </c>
      <c r="AS26" s="474"/>
      <c r="AT26" s="474"/>
      <c r="AU26" s="474"/>
      <c r="AV26" s="474">
        <f>+Proyecciones!N72</f>
        <v>124678645281.74249</v>
      </c>
      <c r="AW26" s="474"/>
      <c r="AX26" s="475"/>
    </row>
    <row r="27" spans="1:50" s="421" customFormat="1" ht="72" x14ac:dyDescent="0.25">
      <c r="A27" s="726"/>
      <c r="B27" s="436" t="s">
        <v>128</v>
      </c>
      <c r="C27" s="431"/>
      <c r="D27" s="474">
        <f>+Proyecciones!C73</f>
        <v>99144149.921385303</v>
      </c>
      <c r="E27" s="474"/>
      <c r="F27" s="474"/>
      <c r="G27" s="474"/>
      <c r="H27" s="474">
        <f>+Proyecciones!D73</f>
        <v>102393110.09119692</v>
      </c>
      <c r="I27" s="474"/>
      <c r="J27" s="474"/>
      <c r="K27" s="474"/>
      <c r="L27" s="474">
        <f>+Proyecciones!E73</f>
        <v>0</v>
      </c>
      <c r="M27" s="474"/>
      <c r="N27" s="474"/>
      <c r="O27" s="474"/>
      <c r="P27" s="474">
        <f>+Proyecciones!F73</f>
        <v>0</v>
      </c>
      <c r="Q27" s="474"/>
      <c r="R27" s="474"/>
      <c r="S27" s="474"/>
      <c r="T27" s="474">
        <f>+Proyecciones!G73</f>
        <v>0</v>
      </c>
      <c r="U27" s="474"/>
      <c r="V27" s="474"/>
      <c r="W27" s="474"/>
      <c r="X27" s="474">
        <f>+Proyecciones!H73</f>
        <v>0</v>
      </c>
      <c r="Y27" s="474"/>
      <c r="Z27" s="474"/>
      <c r="AA27" s="474"/>
      <c r="AB27" s="474">
        <f>+Proyecciones!I73</f>
        <v>0</v>
      </c>
      <c r="AC27" s="474"/>
      <c r="AD27" s="474"/>
      <c r="AE27" s="474"/>
      <c r="AF27" s="474">
        <f>+Proyecciones!J73</f>
        <v>0</v>
      </c>
      <c r="AG27" s="474"/>
      <c r="AH27" s="474"/>
      <c r="AI27" s="474"/>
      <c r="AJ27" s="474">
        <f>+Proyecciones!K73</f>
        <v>0</v>
      </c>
      <c r="AK27" s="474"/>
      <c r="AL27" s="474"/>
      <c r="AM27" s="474"/>
      <c r="AN27" s="474">
        <f>+Proyecciones!L73</f>
        <v>0</v>
      </c>
      <c r="AO27" s="474"/>
      <c r="AP27" s="474"/>
      <c r="AQ27" s="474"/>
      <c r="AR27" s="474">
        <f>+Proyecciones!M73</f>
        <v>0</v>
      </c>
      <c r="AS27" s="474"/>
      <c r="AT27" s="474"/>
      <c r="AU27" s="474"/>
      <c r="AV27" s="474">
        <f>+Proyecciones!N73</f>
        <v>0</v>
      </c>
      <c r="AW27" s="423"/>
      <c r="AX27" s="430"/>
    </row>
    <row r="28" spans="1:50" s="421" customFormat="1" ht="72.75" thickBot="1" x14ac:dyDescent="0.3">
      <c r="A28" s="727"/>
      <c r="B28" s="438" t="s">
        <v>128</v>
      </c>
      <c r="C28" s="429"/>
      <c r="D28" s="474">
        <f>+Proyecciones!C79</f>
        <v>0</v>
      </c>
      <c r="E28" s="480"/>
      <c r="F28" s="480"/>
      <c r="G28" s="480"/>
      <c r="H28" s="480">
        <f>+Proyecciones!D79</f>
        <v>0</v>
      </c>
      <c r="I28" s="480"/>
      <c r="J28" s="480"/>
      <c r="K28" s="480"/>
      <c r="L28" s="480">
        <f>+Proyecciones!E79</f>
        <v>0</v>
      </c>
      <c r="M28" s="480"/>
      <c r="N28" s="480"/>
      <c r="O28" s="480"/>
      <c r="P28" s="480">
        <f>+Proyecciones!F79</f>
        <v>0</v>
      </c>
      <c r="Q28" s="480"/>
      <c r="R28" s="480"/>
      <c r="S28" s="480"/>
      <c r="T28" s="480">
        <f>+Proyecciones!G79</f>
        <v>0</v>
      </c>
      <c r="U28" s="480"/>
      <c r="V28" s="480"/>
      <c r="W28" s="480"/>
      <c r="X28" s="480">
        <f>+Proyecciones!H79</f>
        <v>0</v>
      </c>
      <c r="Y28" s="480"/>
      <c r="Z28" s="480"/>
      <c r="AA28" s="480"/>
      <c r="AB28" s="480">
        <f>+Proyecciones!I79</f>
        <v>0</v>
      </c>
      <c r="AC28" s="480"/>
      <c r="AD28" s="480"/>
      <c r="AE28" s="480"/>
      <c r="AF28" s="480">
        <f>+Proyecciones!J79</f>
        <v>0</v>
      </c>
      <c r="AG28" s="480"/>
      <c r="AH28" s="480"/>
      <c r="AI28" s="480"/>
      <c r="AJ28" s="480">
        <f>+Proyecciones!K79</f>
        <v>0</v>
      </c>
      <c r="AK28" s="480"/>
      <c r="AL28" s="480"/>
      <c r="AM28" s="480"/>
      <c r="AN28" s="480">
        <f>+Proyecciones!L79</f>
        <v>0</v>
      </c>
      <c r="AO28" s="480"/>
      <c r="AP28" s="480"/>
      <c r="AQ28" s="480"/>
      <c r="AR28" s="480">
        <f>+Proyecciones!M79</f>
        <v>0</v>
      </c>
      <c r="AS28" s="480"/>
      <c r="AT28" s="480"/>
      <c r="AU28" s="480"/>
      <c r="AV28" s="480">
        <f>+Proyecciones!N79</f>
        <v>0</v>
      </c>
      <c r="AW28" s="422"/>
      <c r="AX28" s="428"/>
    </row>
    <row r="29" spans="1:50" s="421" customFormat="1" ht="15.75" thickBot="1" x14ac:dyDescent="0.3">
      <c r="A29" s="736" t="s">
        <v>79</v>
      </c>
      <c r="B29" s="737"/>
      <c r="C29" s="425"/>
      <c r="D29" s="432">
        <f>+SUM(D24:D28)</f>
        <v>3833600220.1213851</v>
      </c>
      <c r="E29" s="432"/>
      <c r="F29" s="432"/>
      <c r="G29" s="432"/>
      <c r="H29" s="432">
        <f>+SUM(H24:H28)</f>
        <v>102393110.09119692</v>
      </c>
      <c r="I29" s="432"/>
      <c r="J29" s="432"/>
      <c r="K29" s="432"/>
      <c r="L29" s="432">
        <f t="shared" ref="L29:AV29" si="2">+SUM(L24:L28)</f>
        <v>114987217932.61409</v>
      </c>
      <c r="M29" s="432"/>
      <c r="N29" s="432"/>
      <c r="O29" s="432"/>
      <c r="P29" s="432">
        <f t="shared" si="2"/>
        <v>110097834704.05923</v>
      </c>
      <c r="Q29" s="432"/>
      <c r="R29" s="432"/>
      <c r="S29" s="432"/>
      <c r="T29" s="432">
        <f t="shared" si="2"/>
        <v>113576695792.21962</v>
      </c>
      <c r="U29" s="432"/>
      <c r="V29" s="432"/>
      <c r="W29" s="432"/>
      <c r="X29" s="432">
        <f t="shared" si="2"/>
        <v>117131956553.96913</v>
      </c>
      <c r="Y29" s="432"/>
      <c r="Z29" s="432"/>
      <c r="AA29" s="432"/>
      <c r="AB29" s="432">
        <f t="shared" si="2"/>
        <v>120744057090.92976</v>
      </c>
      <c r="AC29" s="432"/>
      <c r="AD29" s="432"/>
      <c r="AE29" s="432"/>
      <c r="AF29" s="432">
        <f t="shared" si="2"/>
        <v>124409078676.95399</v>
      </c>
      <c r="AG29" s="432"/>
      <c r="AH29" s="432"/>
      <c r="AI29" s="432"/>
      <c r="AJ29" s="432">
        <f t="shared" si="2"/>
        <v>113932214521.0047</v>
      </c>
      <c r="AK29" s="432"/>
      <c r="AL29" s="432"/>
      <c r="AM29" s="432"/>
      <c r="AN29" s="432">
        <f t="shared" si="2"/>
        <v>117440153368.65514</v>
      </c>
      <c r="AO29" s="432"/>
      <c r="AP29" s="432"/>
      <c r="AQ29" s="432"/>
      <c r="AR29" s="432">
        <f t="shared" si="2"/>
        <v>120988187763.00699</v>
      </c>
      <c r="AS29" s="432"/>
      <c r="AT29" s="432"/>
      <c r="AU29" s="432"/>
      <c r="AV29" s="432">
        <f t="shared" si="2"/>
        <v>124678645281.74249</v>
      </c>
      <c r="AW29" s="432"/>
      <c r="AX29" s="439"/>
    </row>
    <row r="30" spans="1:50" ht="15.75" thickBot="1" x14ac:dyDescent="0.3">
      <c r="A30" s="734" t="s">
        <v>198</v>
      </c>
      <c r="B30" s="735"/>
      <c r="C30" s="735"/>
      <c r="D30" s="427">
        <f>+D8+D12+D14+D23+D29</f>
        <v>130048757970.75011</v>
      </c>
      <c r="E30" s="427"/>
      <c r="F30" s="427"/>
      <c r="G30" s="427"/>
      <c r="H30" s="427">
        <f t="shared" ref="H30:AV30" si="3">+H8+H12+H14+H23+H29</f>
        <v>121264581703.32277</v>
      </c>
      <c r="I30" s="427"/>
      <c r="J30" s="427"/>
      <c r="K30" s="427"/>
      <c r="L30" s="427">
        <f>+L8+L12+L14+L23+L29</f>
        <v>121752353577.2312</v>
      </c>
      <c r="M30" s="427"/>
      <c r="N30" s="427"/>
      <c r="O30" s="427"/>
      <c r="P30" s="427">
        <f t="shared" si="3"/>
        <v>117849406694.75807</v>
      </c>
      <c r="Q30" s="427"/>
      <c r="R30" s="427"/>
      <c r="S30" s="427"/>
      <c r="T30" s="427">
        <f t="shared" si="3"/>
        <v>121634624849.11186</v>
      </c>
      <c r="U30" s="427"/>
      <c r="V30" s="427"/>
      <c r="W30" s="427"/>
      <c r="X30" s="427">
        <f t="shared" si="3"/>
        <v>125506607798.74374</v>
      </c>
      <c r="Y30" s="427"/>
      <c r="Z30" s="427"/>
      <c r="AA30" s="427"/>
      <c r="AB30" s="427">
        <f t="shared" si="3"/>
        <v>129538445789.84088</v>
      </c>
      <c r="AC30" s="427"/>
      <c r="AD30" s="427"/>
      <c r="AE30" s="427"/>
      <c r="AF30" s="427">
        <f t="shared" si="3"/>
        <v>133123874480.8895</v>
      </c>
      <c r="AG30" s="427"/>
      <c r="AH30" s="427"/>
      <c r="AI30" s="427"/>
      <c r="AJ30" s="427">
        <f t="shared" si="3"/>
        <v>124306250235.07495</v>
      </c>
      <c r="AK30" s="427"/>
      <c r="AL30" s="427"/>
      <c r="AM30" s="427"/>
      <c r="AN30" s="427">
        <f t="shared" si="3"/>
        <v>128485725941.61174</v>
      </c>
      <c r="AO30" s="427"/>
      <c r="AP30" s="427"/>
      <c r="AQ30" s="427"/>
      <c r="AR30" s="427">
        <f t="shared" si="3"/>
        <v>131286353588.55432</v>
      </c>
      <c r="AS30" s="427"/>
      <c r="AT30" s="427"/>
      <c r="AU30" s="427"/>
      <c r="AV30" s="427">
        <f t="shared" si="3"/>
        <v>135731170261.63339</v>
      </c>
      <c r="AW30" s="427"/>
      <c r="AX30" s="440"/>
    </row>
    <row r="32" spans="1:50" ht="42" customHeight="1" x14ac:dyDescent="0.25">
      <c r="D32" s="448"/>
      <c r="H32" s="448"/>
      <c r="L32" s="448"/>
      <c r="P32" s="448"/>
      <c r="T32" s="448"/>
      <c r="X32" s="448"/>
      <c r="AB32" s="448"/>
      <c r="AF32" s="448"/>
      <c r="AJ32" s="448"/>
      <c r="AN32" s="448"/>
      <c r="AR32" s="448"/>
      <c r="AV32" s="448"/>
    </row>
    <row r="37" ht="15.75" customHeight="1" x14ac:dyDescent="0.25"/>
    <row r="38" ht="15.75" customHeight="1" x14ac:dyDescent="0.25"/>
    <row r="39" ht="15.75" customHeight="1" x14ac:dyDescent="0.25"/>
    <row r="40" ht="15.75" customHeight="1" x14ac:dyDescent="0.25"/>
    <row r="41" ht="15.75" customHeight="1" x14ac:dyDescent="0.25"/>
    <row r="44" ht="13.5" customHeight="1" x14ac:dyDescent="0.25"/>
  </sheetData>
  <mergeCells count="73">
    <mergeCell ref="A1:AX1"/>
    <mergeCell ref="A2:A3"/>
    <mergeCell ref="C2:F2"/>
    <mergeCell ref="G2:J2"/>
    <mergeCell ref="K2:N2"/>
    <mergeCell ref="O2:R2"/>
    <mergeCell ref="S2:V2"/>
    <mergeCell ref="W2:Z2"/>
    <mergeCell ref="AA2:AD2"/>
    <mergeCell ref="AE2:AH2"/>
    <mergeCell ref="B3:B4"/>
    <mergeCell ref="C3:C4"/>
    <mergeCell ref="D3:D4"/>
    <mergeCell ref="E3:E4"/>
    <mergeCell ref="F3:F4"/>
    <mergeCell ref="AI2:AL2"/>
    <mergeCell ref="AM2:AP2"/>
    <mergeCell ref="AQ2:AT2"/>
    <mergeCell ref="AU2:AX2"/>
    <mergeCell ref="AQ3:AQ4"/>
    <mergeCell ref="AX3:AX4"/>
    <mergeCell ref="AT3:AT4"/>
    <mergeCell ref="AU3:AU4"/>
    <mergeCell ref="AV3:AV4"/>
    <mergeCell ref="AW3:AW4"/>
    <mergeCell ref="AR3:AR4"/>
    <mergeCell ref="AS3:AS4"/>
    <mergeCell ref="AM3:AM4"/>
    <mergeCell ref="AN3:AN4"/>
    <mergeCell ref="AO3:AO4"/>
    <mergeCell ref="AP3:AP4"/>
    <mergeCell ref="AB3:AB4"/>
    <mergeCell ref="AC3:AC4"/>
    <mergeCell ref="AD3:AD4"/>
    <mergeCell ref="AE3:AE4"/>
    <mergeCell ref="AL3:AL4"/>
    <mergeCell ref="AG3:AG4"/>
    <mergeCell ref="AH3:AH4"/>
    <mergeCell ref="AI3:AI4"/>
    <mergeCell ref="AJ3:AJ4"/>
    <mergeCell ref="AK3:AK4"/>
    <mergeCell ref="A30:C30"/>
    <mergeCell ref="AF3:AF4"/>
    <mergeCell ref="U3:U4"/>
    <mergeCell ref="V3:V4"/>
    <mergeCell ref="W3:W4"/>
    <mergeCell ref="X3:X4"/>
    <mergeCell ref="Y3:Y4"/>
    <mergeCell ref="H3:H4"/>
    <mergeCell ref="I3:I4"/>
    <mergeCell ref="J3:J4"/>
    <mergeCell ref="K3:K4"/>
    <mergeCell ref="L3:L4"/>
    <mergeCell ref="M3:M4"/>
    <mergeCell ref="A29:B29"/>
    <mergeCell ref="A5:A7"/>
    <mergeCell ref="A8:B8"/>
    <mergeCell ref="A15:A22"/>
    <mergeCell ref="A24:A28"/>
    <mergeCell ref="A9:A11"/>
    <mergeCell ref="A23:B23"/>
    <mergeCell ref="AA3:AA4"/>
    <mergeCell ref="A14:B14"/>
    <mergeCell ref="A12:B12"/>
    <mergeCell ref="T3:T4"/>
    <mergeCell ref="N3:N4"/>
    <mergeCell ref="O3:O4"/>
    <mergeCell ref="P3:P4"/>
    <mergeCell ref="Q3:Q4"/>
    <mergeCell ref="R3:R4"/>
    <mergeCell ref="S3:S4"/>
    <mergeCell ref="Z3:Z4"/>
    <mergeCell ref="G3:G4"/>
  </mergeCells>
  <pageMargins left="0.25" right="0.25" top="0.75" bottom="0.75" header="0.3" footer="0.3"/>
  <pageSetup paperSize="345"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X25"/>
  <sheetViews>
    <sheetView tabSelected="1" topLeftCell="A4" zoomScale="85" zoomScaleNormal="85" workbookViewId="0">
      <selection activeCell="K6" sqref="K6"/>
    </sheetView>
  </sheetViews>
  <sheetFormatPr baseColWidth="10" defaultColWidth="11.42578125" defaultRowHeight="12" x14ac:dyDescent="0.2"/>
  <cols>
    <col min="1" max="1" width="31.42578125" style="452" customWidth="1"/>
    <col min="2" max="2" width="4.140625" style="452" customWidth="1"/>
    <col min="3" max="3" width="18.140625" style="452" customWidth="1"/>
    <col min="4" max="4" width="3.85546875" style="452" customWidth="1"/>
    <col min="5" max="5" width="2.85546875" style="452" customWidth="1"/>
    <col min="6" max="6" width="2.42578125" style="452" customWidth="1"/>
    <col min="7" max="7" width="14.42578125" style="452" bestFit="1" customWidth="1"/>
    <col min="8" max="8" width="5.42578125" style="452" customWidth="1"/>
    <col min="9" max="10" width="3.42578125" style="452" customWidth="1"/>
    <col min="11" max="11" width="14.42578125" style="452" bestFit="1" customWidth="1"/>
    <col min="12" max="12" width="3.28515625" style="452" bestFit="1" customWidth="1"/>
    <col min="13" max="13" width="4.140625" style="452" customWidth="1"/>
    <col min="14" max="14" width="3.85546875" style="452" customWidth="1"/>
    <col min="15" max="15" width="13.85546875" style="452" bestFit="1" customWidth="1"/>
    <col min="16" max="16" width="5.140625" style="452" customWidth="1"/>
    <col min="17" max="17" width="3.7109375" style="452" customWidth="1"/>
    <col min="18" max="18" width="4.85546875" style="452" customWidth="1"/>
    <col min="19" max="19" width="13.85546875" style="452" bestFit="1" customWidth="1"/>
    <col min="20" max="20" width="4.42578125" style="452" customWidth="1"/>
    <col min="21" max="21" width="4.28515625" style="452" customWidth="1"/>
    <col min="22" max="22" width="4.140625" style="452" customWidth="1"/>
    <col min="23" max="23" width="14.28515625" style="452" bestFit="1" customWidth="1"/>
    <col min="24" max="24" width="3.7109375" style="452" customWidth="1"/>
    <col min="25" max="25" width="4.42578125" style="452" customWidth="1"/>
    <col min="26" max="26" width="4.28515625" style="452" customWidth="1"/>
    <col min="27" max="27" width="14.28515625" style="452" bestFit="1" customWidth="1"/>
    <col min="28" max="28" width="3.85546875" style="452" customWidth="1"/>
    <col min="29" max="29" width="3.42578125" style="452" customWidth="1"/>
    <col min="30" max="30" width="4" style="452" customWidth="1"/>
    <col min="31" max="31" width="13.85546875" style="452" bestFit="1" customWidth="1"/>
    <col min="32" max="32" width="3.42578125" style="452" customWidth="1"/>
    <col min="33" max="33" width="3.28515625" style="452" customWidth="1"/>
    <col min="34" max="34" width="4.42578125" style="452" customWidth="1"/>
    <col min="35" max="35" width="15.28515625" style="452" bestFit="1" customWidth="1"/>
    <col min="36" max="36" width="3.140625" style="452" customWidth="1"/>
    <col min="37" max="37" width="3.7109375" style="452" customWidth="1"/>
    <col min="38" max="38" width="4.28515625" style="452" customWidth="1"/>
    <col min="39" max="39" width="14.28515625" style="452" bestFit="1" customWidth="1"/>
    <col min="40" max="40" width="2.85546875" style="452" customWidth="1"/>
    <col min="41" max="41" width="3.7109375" style="452" customWidth="1"/>
    <col min="42" max="42" width="4.28515625" style="452" customWidth="1"/>
    <col min="43" max="43" width="13.85546875" style="452" bestFit="1" customWidth="1"/>
    <col min="44" max="44" width="3.42578125" style="452" customWidth="1"/>
    <col min="45" max="45" width="4.28515625" style="452" customWidth="1"/>
    <col min="46" max="46" width="4.85546875" style="452" customWidth="1"/>
    <col min="47" max="47" width="14.28515625" style="452" bestFit="1" customWidth="1"/>
    <col min="48" max="48" width="3.28515625" style="452" bestFit="1" customWidth="1"/>
    <col min="49" max="49" width="2.42578125" style="452" customWidth="1"/>
    <col min="50" max="50" width="12.28515625" style="452" bestFit="1" customWidth="1"/>
    <col min="51" max="16384" width="11.42578125" style="452"/>
  </cols>
  <sheetData>
    <row r="1" spans="1:50" ht="24" customHeight="1" x14ac:dyDescent="0.2">
      <c r="A1" s="757" t="s">
        <v>223</v>
      </c>
      <c r="B1" s="754">
        <v>2021</v>
      </c>
      <c r="C1" s="755"/>
      <c r="D1" s="755"/>
      <c r="E1" s="756"/>
      <c r="F1" s="754">
        <v>2022</v>
      </c>
      <c r="G1" s="755"/>
      <c r="H1" s="755"/>
      <c r="I1" s="756"/>
      <c r="J1" s="754">
        <v>2023</v>
      </c>
      <c r="K1" s="755"/>
      <c r="L1" s="755"/>
      <c r="M1" s="756"/>
      <c r="N1" s="754">
        <v>2024</v>
      </c>
      <c r="O1" s="755"/>
      <c r="P1" s="755"/>
      <c r="Q1" s="756"/>
      <c r="R1" s="754">
        <v>2025</v>
      </c>
      <c r="S1" s="755"/>
      <c r="T1" s="755"/>
      <c r="U1" s="756"/>
      <c r="V1" s="754">
        <v>2026</v>
      </c>
      <c r="W1" s="755"/>
      <c r="X1" s="755"/>
      <c r="Y1" s="756"/>
      <c r="Z1" s="754">
        <v>2027</v>
      </c>
      <c r="AA1" s="755"/>
      <c r="AB1" s="755"/>
      <c r="AC1" s="756"/>
      <c r="AD1" s="754">
        <v>2028</v>
      </c>
      <c r="AE1" s="755"/>
      <c r="AF1" s="755"/>
      <c r="AG1" s="756"/>
      <c r="AH1" s="754">
        <v>2029</v>
      </c>
      <c r="AI1" s="755"/>
      <c r="AJ1" s="755"/>
      <c r="AK1" s="756"/>
      <c r="AL1" s="754">
        <v>2030</v>
      </c>
      <c r="AM1" s="755"/>
      <c r="AN1" s="755"/>
      <c r="AO1" s="756"/>
      <c r="AP1" s="754">
        <v>2031</v>
      </c>
      <c r="AQ1" s="755"/>
      <c r="AR1" s="755"/>
      <c r="AS1" s="756"/>
      <c r="AT1" s="754">
        <v>2031</v>
      </c>
      <c r="AU1" s="755"/>
      <c r="AV1" s="755"/>
      <c r="AW1" s="756"/>
    </row>
    <row r="2" spans="1:50" ht="72.75" customHeight="1" thickBot="1" x14ac:dyDescent="0.25">
      <c r="A2" s="758"/>
      <c r="B2" s="458" t="s">
        <v>202</v>
      </c>
      <c r="C2" s="459" t="s">
        <v>201</v>
      </c>
      <c r="D2" s="459" t="s">
        <v>200</v>
      </c>
      <c r="E2" s="460" t="s">
        <v>199</v>
      </c>
      <c r="F2" s="458" t="s">
        <v>202</v>
      </c>
      <c r="G2" s="459" t="s">
        <v>201</v>
      </c>
      <c r="H2" s="459" t="s">
        <v>200</v>
      </c>
      <c r="I2" s="460" t="s">
        <v>199</v>
      </c>
      <c r="J2" s="458" t="s">
        <v>202</v>
      </c>
      <c r="K2" s="459" t="s">
        <v>201</v>
      </c>
      <c r="L2" s="459" t="s">
        <v>200</v>
      </c>
      <c r="M2" s="460" t="s">
        <v>199</v>
      </c>
      <c r="N2" s="458" t="s">
        <v>202</v>
      </c>
      <c r="O2" s="459" t="s">
        <v>201</v>
      </c>
      <c r="P2" s="459" t="s">
        <v>200</v>
      </c>
      <c r="Q2" s="460" t="s">
        <v>199</v>
      </c>
      <c r="R2" s="458" t="s">
        <v>202</v>
      </c>
      <c r="S2" s="459" t="s">
        <v>201</v>
      </c>
      <c r="T2" s="459" t="s">
        <v>200</v>
      </c>
      <c r="U2" s="460" t="s">
        <v>199</v>
      </c>
      <c r="V2" s="458" t="s">
        <v>202</v>
      </c>
      <c r="W2" s="459" t="s">
        <v>201</v>
      </c>
      <c r="X2" s="459" t="s">
        <v>200</v>
      </c>
      <c r="Y2" s="460" t="s">
        <v>199</v>
      </c>
      <c r="Z2" s="458" t="s">
        <v>202</v>
      </c>
      <c r="AA2" s="459" t="s">
        <v>201</v>
      </c>
      <c r="AB2" s="459" t="s">
        <v>200</v>
      </c>
      <c r="AC2" s="460" t="s">
        <v>199</v>
      </c>
      <c r="AD2" s="458" t="s">
        <v>202</v>
      </c>
      <c r="AE2" s="459" t="s">
        <v>201</v>
      </c>
      <c r="AF2" s="459" t="s">
        <v>200</v>
      </c>
      <c r="AG2" s="460" t="s">
        <v>199</v>
      </c>
      <c r="AH2" s="458" t="s">
        <v>202</v>
      </c>
      <c r="AI2" s="459" t="s">
        <v>201</v>
      </c>
      <c r="AJ2" s="459" t="s">
        <v>200</v>
      </c>
      <c r="AK2" s="460" t="s">
        <v>199</v>
      </c>
      <c r="AL2" s="458" t="s">
        <v>202</v>
      </c>
      <c r="AM2" s="459" t="s">
        <v>201</v>
      </c>
      <c r="AN2" s="459" t="s">
        <v>200</v>
      </c>
      <c r="AO2" s="460" t="s">
        <v>199</v>
      </c>
      <c r="AP2" s="458" t="s">
        <v>202</v>
      </c>
      <c r="AQ2" s="459" t="s">
        <v>201</v>
      </c>
      <c r="AR2" s="459" t="s">
        <v>200</v>
      </c>
      <c r="AS2" s="460" t="s">
        <v>199</v>
      </c>
      <c r="AT2" s="458" t="s">
        <v>202</v>
      </c>
      <c r="AU2" s="459" t="s">
        <v>201</v>
      </c>
      <c r="AV2" s="459" t="s">
        <v>200</v>
      </c>
      <c r="AW2" s="460" t="s">
        <v>199</v>
      </c>
    </row>
    <row r="3" spans="1:50" ht="66.75" customHeight="1" x14ac:dyDescent="0.2">
      <c r="A3" s="476" t="s">
        <v>156</v>
      </c>
      <c r="B3" s="461"/>
      <c r="C3" s="462">
        <f>+'Formato Res. 754'!D8</f>
        <v>1129405850.9258037</v>
      </c>
      <c r="D3" s="462"/>
      <c r="E3" s="462"/>
      <c r="F3" s="462"/>
      <c r="G3" s="462">
        <f>+'Formato Res. 754'!H8</f>
        <v>0</v>
      </c>
      <c r="H3" s="462"/>
      <c r="I3" s="462"/>
      <c r="J3" s="462"/>
      <c r="K3" s="462">
        <f>+'Formato Res. 754'!L8</f>
        <v>206885122.27407163</v>
      </c>
      <c r="L3" s="462"/>
      <c r="M3" s="462"/>
      <c r="N3" s="462"/>
      <c r="O3" s="462">
        <f>+'Formato Res. 754'!P8</f>
        <v>711649980.40822268</v>
      </c>
      <c r="P3" s="462"/>
      <c r="Q3" s="462"/>
      <c r="R3" s="462"/>
      <c r="S3" s="462">
        <f>+'Formato Res. 754'!T8</f>
        <v>734136629.9584794</v>
      </c>
      <c r="T3" s="462"/>
      <c r="U3" s="462"/>
      <c r="V3" s="462"/>
      <c r="W3" s="462">
        <f>+'Formato Res. 754'!X8</f>
        <v>757117111.43884659</v>
      </c>
      <c r="X3" s="462"/>
      <c r="Y3" s="462"/>
      <c r="Z3" s="462"/>
      <c r="AA3" s="462">
        <f>+'Formato Res. 754'!AB8</f>
        <v>780464993.64988327</v>
      </c>
      <c r="AB3" s="462"/>
      <c r="AC3" s="462"/>
      <c r="AD3" s="462"/>
      <c r="AE3" s="462">
        <f>+'Formato Res. 754'!AF8</f>
        <v>804154946.74388087</v>
      </c>
      <c r="AF3" s="462"/>
      <c r="AG3" s="462"/>
      <c r="AH3" s="462"/>
      <c r="AI3" s="462">
        <f>+'Formato Res. 754'!AJ8</f>
        <v>1656977918.8825896</v>
      </c>
      <c r="AJ3" s="462"/>
      <c r="AK3" s="462"/>
      <c r="AL3" s="462"/>
      <c r="AM3" s="462">
        <f>+'Formato Res. 754'!AN8</f>
        <v>1707995773.9798906</v>
      </c>
      <c r="AN3" s="462"/>
      <c r="AO3" s="462"/>
      <c r="AP3" s="462"/>
      <c r="AQ3" s="462">
        <f>+'Formato Res. 754'!AR8</f>
        <v>1759596760.3347478</v>
      </c>
      <c r="AR3" s="462"/>
      <c r="AS3" s="462"/>
      <c r="AT3" s="462"/>
      <c r="AU3" s="462">
        <f>+'Formato Res. 754'!AV8</f>
        <v>1813269083.3456514</v>
      </c>
      <c r="AV3" s="462"/>
      <c r="AW3" s="462"/>
    </row>
    <row r="4" spans="1:50" ht="54.75" customHeight="1" x14ac:dyDescent="0.2">
      <c r="A4" s="477" t="s">
        <v>160</v>
      </c>
      <c r="B4" s="463"/>
      <c r="C4" s="464">
        <f>+'Formato Res. 754'!D12</f>
        <v>1129405851.0900002</v>
      </c>
      <c r="D4" s="464"/>
      <c r="E4" s="464"/>
      <c r="F4" s="464"/>
      <c r="G4" s="464">
        <f>+'Formato Res. 754'!H12</f>
        <v>0</v>
      </c>
      <c r="H4" s="464"/>
      <c r="I4" s="464"/>
      <c r="J4" s="464"/>
      <c r="K4" s="464">
        <f>+'Formato Res. 754'!L12</f>
        <v>89473805.681051478</v>
      </c>
      <c r="L4" s="464"/>
      <c r="M4" s="464"/>
      <c r="N4" s="464"/>
      <c r="O4" s="464">
        <f>+'Formato Res. 754'!P12</f>
        <v>307774823.8252582</v>
      </c>
      <c r="P4" s="464"/>
      <c r="Q4" s="464"/>
      <c r="R4" s="464"/>
      <c r="S4" s="464">
        <f>+'Formato Res. 754'!T12</f>
        <v>317499863.93525809</v>
      </c>
      <c r="T4" s="464"/>
      <c r="U4" s="464"/>
      <c r="V4" s="464"/>
      <c r="W4" s="464">
        <f>+'Formato Res. 754'!X12</f>
        <v>327438476.78392625</v>
      </c>
      <c r="X4" s="464"/>
      <c r="Y4" s="464"/>
      <c r="Z4" s="464"/>
      <c r="AA4" s="464">
        <f>+'Formato Res. 754'!AB12</f>
        <v>337535983.32790548</v>
      </c>
      <c r="AB4" s="464"/>
      <c r="AC4" s="464"/>
      <c r="AD4" s="464"/>
      <c r="AE4" s="464">
        <f>+'Formato Res. 754'!AF12</f>
        <v>347781428.89898705</v>
      </c>
      <c r="AF4" s="464"/>
      <c r="AG4" s="464"/>
      <c r="AH4" s="464"/>
      <c r="AI4" s="464">
        <f>+'Formato Res. 754'!AJ12</f>
        <v>716610835.53166866</v>
      </c>
      <c r="AJ4" s="464"/>
      <c r="AK4" s="464"/>
      <c r="AL4" s="464"/>
      <c r="AM4" s="464">
        <f>+'Formato Res. 754'!AN12</f>
        <v>738675069.06892967</v>
      </c>
      <c r="AN4" s="464"/>
      <c r="AO4" s="464"/>
      <c r="AP4" s="464"/>
      <c r="AQ4" s="464">
        <f>+'Formato Res. 754'!AR12</f>
        <v>760991495.57324255</v>
      </c>
      <c r="AR4" s="464"/>
      <c r="AS4" s="464"/>
      <c r="AT4" s="464"/>
      <c r="AU4" s="464">
        <f>+'Formato Res. 754'!AV12</f>
        <v>784203735.03609955</v>
      </c>
      <c r="AV4" s="464"/>
      <c r="AW4" s="464"/>
    </row>
    <row r="5" spans="1:50" ht="68.25" customHeight="1" x14ac:dyDescent="0.2">
      <c r="A5" s="477" t="s">
        <v>161</v>
      </c>
      <c r="B5" s="463"/>
      <c r="C5" s="464">
        <f>+'Formato Res. 754'!D14</f>
        <v>0</v>
      </c>
      <c r="D5" s="464"/>
      <c r="E5" s="464"/>
      <c r="F5" s="464"/>
      <c r="G5" s="464">
        <f>+'Formato Res. 754'!H14</f>
        <v>0</v>
      </c>
      <c r="H5" s="464"/>
      <c r="I5" s="464"/>
      <c r="J5" s="464"/>
      <c r="K5" s="464">
        <f>+'Formato Res. 754'!L14</f>
        <v>0</v>
      </c>
      <c r="L5" s="464"/>
      <c r="M5" s="464"/>
      <c r="N5" s="464"/>
      <c r="O5" s="464">
        <f>+'Formato Res. 754'!P14</f>
        <v>0</v>
      </c>
      <c r="P5" s="464"/>
      <c r="Q5" s="464"/>
      <c r="R5" s="464"/>
      <c r="S5" s="464">
        <f>+'Formato Res. 754'!T14</f>
        <v>0</v>
      </c>
      <c r="T5" s="464"/>
      <c r="U5" s="464"/>
      <c r="V5" s="464"/>
      <c r="W5" s="464">
        <f>+'Formato Res. 754'!X14</f>
        <v>0</v>
      </c>
      <c r="X5" s="464"/>
      <c r="Y5" s="464"/>
      <c r="Z5" s="464"/>
      <c r="AA5" s="464">
        <f>+'Formato Res. 754'!AB14</f>
        <v>0</v>
      </c>
      <c r="AB5" s="464"/>
      <c r="AC5" s="464"/>
      <c r="AD5" s="464"/>
      <c r="AE5" s="464">
        <f>+'Formato Res. 754'!AF14</f>
        <v>0</v>
      </c>
      <c r="AF5" s="464"/>
      <c r="AG5" s="464"/>
      <c r="AH5" s="464"/>
      <c r="AI5" s="464">
        <f>+'Formato Res. 754'!AJ14</f>
        <v>0</v>
      </c>
      <c r="AJ5" s="464"/>
      <c r="AK5" s="464"/>
      <c r="AL5" s="464"/>
      <c r="AM5" s="464">
        <f>+'Formato Res. 754'!AN14</f>
        <v>0</v>
      </c>
      <c r="AN5" s="464"/>
      <c r="AO5" s="464"/>
      <c r="AP5" s="464"/>
      <c r="AQ5" s="464">
        <f>+'Formato Res. 754'!AR14</f>
        <v>0</v>
      </c>
      <c r="AR5" s="464"/>
      <c r="AS5" s="464"/>
      <c r="AT5" s="464"/>
      <c r="AU5" s="464">
        <f>+'Formato Res. 754'!AV14</f>
        <v>0</v>
      </c>
      <c r="AV5" s="464"/>
      <c r="AW5" s="464"/>
    </row>
    <row r="6" spans="1:50" ht="70.5" customHeight="1" x14ac:dyDescent="0.2">
      <c r="A6" s="477" t="s">
        <v>162</v>
      </c>
      <c r="B6" s="463"/>
      <c r="C6" s="464">
        <f>+'Formato Res. 754'!D23</f>
        <v>123956346048.61292</v>
      </c>
      <c r="D6" s="464"/>
      <c r="E6" s="464"/>
      <c r="F6" s="464"/>
      <c r="G6" s="464">
        <f>+'Formato Res. 754'!H23</f>
        <v>121162188593.23157</v>
      </c>
      <c r="H6" s="464"/>
      <c r="I6" s="464"/>
      <c r="J6" s="464"/>
      <c r="K6" s="464">
        <f>+'Formato Res. 754'!L23</f>
        <v>6468776716.6619854</v>
      </c>
      <c r="L6" s="464"/>
      <c r="M6" s="464"/>
      <c r="N6" s="464"/>
      <c r="O6" s="464">
        <f>+'Formato Res. 754'!P23</f>
        <v>6732147186.4653568</v>
      </c>
      <c r="P6" s="464"/>
      <c r="Q6" s="464"/>
      <c r="R6" s="464"/>
      <c r="S6" s="464">
        <f>+'Formato Res. 754'!T23</f>
        <v>7006292562.9984989</v>
      </c>
      <c r="T6" s="464"/>
      <c r="U6" s="464"/>
      <c r="V6" s="464"/>
      <c r="W6" s="464">
        <f>+'Formato Res. 754'!X23</f>
        <v>7290095656.5518436</v>
      </c>
      <c r="X6" s="464"/>
      <c r="Y6" s="464"/>
      <c r="Z6" s="464"/>
      <c r="AA6" s="464">
        <f>+'Formato Res. 754'!AB23</f>
        <v>7676387721.933321</v>
      </c>
      <c r="AB6" s="464"/>
      <c r="AC6" s="464"/>
      <c r="AD6" s="464"/>
      <c r="AE6" s="464">
        <f>+'Formato Res. 754'!AF23</f>
        <v>7562859428.2926311</v>
      </c>
      <c r="AF6" s="464"/>
      <c r="AG6" s="464"/>
      <c r="AH6" s="464"/>
      <c r="AI6" s="464">
        <f>+'Formato Res. 754'!AJ23</f>
        <v>8000446959.6559925</v>
      </c>
      <c r="AJ6" s="464"/>
      <c r="AK6" s="464"/>
      <c r="AL6" s="464"/>
      <c r="AM6" s="464">
        <f>+'Formato Res. 754'!AN23</f>
        <v>8598901729.9077816</v>
      </c>
      <c r="AN6" s="464"/>
      <c r="AO6" s="464"/>
      <c r="AP6" s="464"/>
      <c r="AQ6" s="464">
        <f>+'Formato Res. 754'!AR23</f>
        <v>7777577569.6393375</v>
      </c>
      <c r="AR6" s="464"/>
      <c r="AS6" s="464"/>
      <c r="AT6" s="464"/>
      <c r="AU6" s="464">
        <f>+'Formato Res. 754'!AV23</f>
        <v>8455052161.5091457</v>
      </c>
      <c r="AV6" s="464"/>
      <c r="AW6" s="464"/>
    </row>
    <row r="7" spans="1:50" ht="72" customHeight="1" thickBot="1" x14ac:dyDescent="0.25">
      <c r="A7" s="478" t="s">
        <v>164</v>
      </c>
      <c r="B7" s="465"/>
      <c r="C7" s="466">
        <f>+'Formato Res. 754'!D29</f>
        <v>3833600220.1213851</v>
      </c>
      <c r="D7" s="466"/>
      <c r="E7" s="466"/>
      <c r="F7" s="466"/>
      <c r="G7" s="466">
        <f>+'Formato Res. 754'!H29</f>
        <v>102393110.09119692</v>
      </c>
      <c r="H7" s="466"/>
      <c r="I7" s="466"/>
      <c r="J7" s="466"/>
      <c r="K7" s="466">
        <f>+'Formato Res. 754'!L29</f>
        <v>114987217932.61409</v>
      </c>
      <c r="L7" s="466"/>
      <c r="M7" s="466"/>
      <c r="N7" s="466"/>
      <c r="O7" s="466">
        <f>+'Formato Res. 754'!P29</f>
        <v>110097834704.05923</v>
      </c>
      <c r="P7" s="466"/>
      <c r="Q7" s="466"/>
      <c r="R7" s="466"/>
      <c r="S7" s="466">
        <f>+'Formato Res. 754'!T29</f>
        <v>113576695792.21962</v>
      </c>
      <c r="T7" s="466"/>
      <c r="U7" s="466"/>
      <c r="V7" s="466"/>
      <c r="W7" s="466">
        <f>+'Formato Res. 754'!X29</f>
        <v>117131956553.96913</v>
      </c>
      <c r="X7" s="466"/>
      <c r="Y7" s="466"/>
      <c r="Z7" s="466"/>
      <c r="AA7" s="466">
        <f>+'Formato Res. 754'!AB29</f>
        <v>120744057090.92976</v>
      </c>
      <c r="AB7" s="466"/>
      <c r="AC7" s="466"/>
      <c r="AD7" s="466"/>
      <c r="AE7" s="466">
        <f>+'Formato Res. 754'!AF29</f>
        <v>124409078676.95399</v>
      </c>
      <c r="AF7" s="466"/>
      <c r="AG7" s="466"/>
      <c r="AH7" s="466"/>
      <c r="AI7" s="466">
        <f>+'Formato Res. 754'!AJ29</f>
        <v>113932214521.0047</v>
      </c>
      <c r="AJ7" s="466"/>
      <c r="AK7" s="466"/>
      <c r="AL7" s="466"/>
      <c r="AM7" s="466">
        <f>+'Formato Res. 754'!AN29</f>
        <v>117440153368.65514</v>
      </c>
      <c r="AN7" s="466"/>
      <c r="AO7" s="466"/>
      <c r="AP7" s="466"/>
      <c r="AQ7" s="466">
        <f>+'Formato Res. 754'!AR29</f>
        <v>120988187763.00699</v>
      </c>
      <c r="AR7" s="466"/>
      <c r="AS7" s="466"/>
      <c r="AT7" s="466"/>
      <c r="AU7" s="466">
        <f>+'Formato Res. 754'!AV29</f>
        <v>124678645281.74249</v>
      </c>
      <c r="AV7" s="466"/>
      <c r="AW7" s="466"/>
    </row>
    <row r="8" spans="1:50" ht="21.75" customHeight="1" thickBot="1" x14ac:dyDescent="0.25">
      <c r="A8" s="467" t="s">
        <v>224</v>
      </c>
      <c r="B8" s="468"/>
      <c r="C8" s="468">
        <f>+SUM(C3:C7)</f>
        <v>130048757970.75011</v>
      </c>
      <c r="D8" s="468"/>
      <c r="E8" s="468"/>
      <c r="F8" s="468"/>
      <c r="G8" s="468">
        <f t="shared" ref="G8:AU8" si="0">+SUM(G3:G7)</f>
        <v>121264581703.32277</v>
      </c>
      <c r="H8" s="468"/>
      <c r="I8" s="468"/>
      <c r="J8" s="468"/>
      <c r="K8" s="468">
        <f t="shared" si="0"/>
        <v>121752353577.2312</v>
      </c>
      <c r="L8" s="468"/>
      <c r="M8" s="468"/>
      <c r="N8" s="468"/>
      <c r="O8" s="468">
        <f t="shared" si="0"/>
        <v>117849406694.75807</v>
      </c>
      <c r="P8" s="468"/>
      <c r="Q8" s="468"/>
      <c r="R8" s="468"/>
      <c r="S8" s="468">
        <f t="shared" si="0"/>
        <v>121634624849.11186</v>
      </c>
      <c r="T8" s="468"/>
      <c r="U8" s="468"/>
      <c r="V8" s="468"/>
      <c r="W8" s="468">
        <f t="shared" si="0"/>
        <v>125506607798.74374</v>
      </c>
      <c r="X8" s="468"/>
      <c r="Y8" s="468"/>
      <c r="Z8" s="468"/>
      <c r="AA8" s="468">
        <f t="shared" si="0"/>
        <v>129538445789.84088</v>
      </c>
      <c r="AB8" s="468"/>
      <c r="AC8" s="468"/>
      <c r="AD8" s="468"/>
      <c r="AE8" s="468">
        <f t="shared" si="0"/>
        <v>133123874480.8895</v>
      </c>
      <c r="AF8" s="468"/>
      <c r="AG8" s="468"/>
      <c r="AH8" s="468"/>
      <c r="AI8" s="468">
        <f t="shared" si="0"/>
        <v>124306250235.07495</v>
      </c>
      <c r="AJ8" s="468"/>
      <c r="AK8" s="468"/>
      <c r="AL8" s="468"/>
      <c r="AM8" s="468">
        <f t="shared" si="0"/>
        <v>128485725941.61174</v>
      </c>
      <c r="AN8" s="468"/>
      <c r="AO8" s="468"/>
      <c r="AP8" s="468"/>
      <c r="AQ8" s="468">
        <f t="shared" si="0"/>
        <v>131286353588.55432</v>
      </c>
      <c r="AR8" s="468"/>
      <c r="AS8" s="468"/>
      <c r="AT8" s="468"/>
      <c r="AU8" s="468">
        <f t="shared" si="0"/>
        <v>135731170261.63339</v>
      </c>
      <c r="AV8" s="468"/>
      <c r="AW8" s="468"/>
      <c r="AX8" s="469"/>
    </row>
    <row r="9" spans="1:50" ht="21.75" customHeight="1" thickBot="1" x14ac:dyDescent="0.25">
      <c r="A9" s="470" t="s">
        <v>225</v>
      </c>
      <c r="B9" s="471"/>
      <c r="C9" s="471">
        <f>+C8</f>
        <v>130048757970.75011</v>
      </c>
      <c r="D9" s="471"/>
      <c r="E9" s="471"/>
      <c r="F9" s="471"/>
      <c r="G9" s="471">
        <f t="shared" ref="G9:AU9" si="1">+G8</f>
        <v>121264581703.32277</v>
      </c>
      <c r="H9" s="471"/>
      <c r="I9" s="471"/>
      <c r="J9" s="471"/>
      <c r="K9" s="471">
        <f t="shared" si="1"/>
        <v>121752353577.2312</v>
      </c>
      <c r="L9" s="471"/>
      <c r="M9" s="471"/>
      <c r="N9" s="471"/>
      <c r="O9" s="471">
        <f t="shared" si="1"/>
        <v>117849406694.75807</v>
      </c>
      <c r="P9" s="471"/>
      <c r="Q9" s="471"/>
      <c r="R9" s="471"/>
      <c r="S9" s="471">
        <f t="shared" si="1"/>
        <v>121634624849.11186</v>
      </c>
      <c r="T9" s="471"/>
      <c r="U9" s="471"/>
      <c r="V9" s="471"/>
      <c r="W9" s="471">
        <f t="shared" si="1"/>
        <v>125506607798.74374</v>
      </c>
      <c r="X9" s="471"/>
      <c r="Y9" s="471"/>
      <c r="Z9" s="471"/>
      <c r="AA9" s="471">
        <f t="shared" si="1"/>
        <v>129538445789.84088</v>
      </c>
      <c r="AB9" s="471"/>
      <c r="AC9" s="471"/>
      <c r="AD9" s="471"/>
      <c r="AE9" s="471">
        <f t="shared" si="1"/>
        <v>133123874480.8895</v>
      </c>
      <c r="AF9" s="471"/>
      <c r="AG9" s="471"/>
      <c r="AH9" s="471"/>
      <c r="AI9" s="471">
        <f t="shared" si="1"/>
        <v>124306250235.07495</v>
      </c>
      <c r="AJ9" s="471"/>
      <c r="AK9" s="471"/>
      <c r="AL9" s="471"/>
      <c r="AM9" s="471">
        <f t="shared" si="1"/>
        <v>128485725941.61174</v>
      </c>
      <c r="AN9" s="471"/>
      <c r="AO9" s="471"/>
      <c r="AP9" s="471"/>
      <c r="AQ9" s="471">
        <f t="shared" si="1"/>
        <v>131286353588.55432</v>
      </c>
      <c r="AR9" s="471"/>
      <c r="AS9" s="471"/>
      <c r="AT9" s="471"/>
      <c r="AU9" s="471">
        <f t="shared" si="1"/>
        <v>135731170261.63339</v>
      </c>
      <c r="AV9" s="471"/>
      <c r="AW9" s="471"/>
      <c r="AX9" s="469"/>
    </row>
    <row r="10" spans="1:50" x14ac:dyDescent="0.2">
      <c r="A10" s="753"/>
      <c r="B10" s="753"/>
      <c r="C10" s="753"/>
      <c r="D10" s="753"/>
      <c r="E10" s="753"/>
      <c r="F10" s="753"/>
      <c r="G10" s="753"/>
      <c r="H10" s="753"/>
      <c r="I10" s="753"/>
      <c r="J10" s="753"/>
      <c r="K10" s="753"/>
      <c r="L10" s="753"/>
      <c r="M10" s="753"/>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row>
    <row r="11" spans="1:50" x14ac:dyDescent="0.2">
      <c r="A11" s="453" t="s">
        <v>226</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5"/>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row>
    <row r="12" spans="1:50" x14ac:dyDescent="0.2">
      <c r="A12" s="457" t="s">
        <v>227</v>
      </c>
      <c r="B12" s="472"/>
      <c r="C12" s="473">
        <f>+'Formato Res. 754'!D8+'Formato Res. 754'!D9+'Formato Res. 754'!D16+'Formato Res. 754'!D17+'Formato Res. 754'!D18+'Formato Res. 754'!D22+'Formato Res. 754'!D19+'Formato Res. 754'!D20+'Formato Res. 754'!D24+'Formato Res. 754'!D27</f>
        <v>18816583370.390129</v>
      </c>
      <c r="D12" s="473"/>
      <c r="E12" s="473"/>
      <c r="F12" s="473"/>
      <c r="G12" s="473">
        <f>+'Formato Res. 754'!H8+'Formato Res. 754'!H9+'Formato Res. 754'!H16+'Formato Res. 754'!H17+'Formato Res. 754'!H18+'Formato Res. 754'!H22+'Formato Res. 754'!H27</f>
        <v>6387321586.9271755</v>
      </c>
      <c r="H12" s="473"/>
      <c r="I12" s="473"/>
      <c r="J12" s="473"/>
      <c r="K12" s="473">
        <f>+'Formato Res. 754'!L9+'Formato Res. 754'!L16+'Formato Res. 754'!L17+'Formato Res. 754'!L18+'Formato Res. 754'!L22</f>
        <v>6468776716.6619854</v>
      </c>
      <c r="L12" s="473"/>
      <c r="M12" s="473"/>
      <c r="N12" s="473"/>
      <c r="O12" s="473">
        <f>'Formato Res. 754'!P9+'Formato Res. 754'!P16+'Formato Res. 754'!P17+'Formato Res. 754'!P18+'Formato Res. 754'!P22</f>
        <v>6732147186.4653568</v>
      </c>
      <c r="P12" s="473"/>
      <c r="Q12" s="473"/>
      <c r="R12" s="473"/>
      <c r="S12" s="473">
        <f>'Formato Res. 754'!T9+'Formato Res. 754'!T16+'Formato Res. 754'!T17+'Formato Res. 754'!T18+'Formato Res. 754'!T22</f>
        <v>7006292562.9984989</v>
      </c>
      <c r="T12" s="473"/>
      <c r="U12" s="473"/>
      <c r="V12" s="473"/>
      <c r="W12" s="473">
        <f>'Formato Res. 754'!X9+'Formato Res. 754'!X16+'Formato Res. 754'!X17+'Formato Res. 754'!X18+'Formato Res. 754'!X22</f>
        <v>7290095656.5518436</v>
      </c>
      <c r="X12" s="473"/>
      <c r="Y12" s="473"/>
      <c r="Z12" s="473"/>
      <c r="AA12" s="473">
        <f>+'Formato Res. 754'!AB9+'Formato Res. 754'!AB16+'Formato Res. 754'!AB17+'Formato Res. 754'!AB18+'Formato Res. 754'!AB22</f>
        <v>7676387721.933321</v>
      </c>
      <c r="AB12" s="473"/>
      <c r="AC12" s="473"/>
      <c r="AD12" s="473"/>
      <c r="AE12" s="473">
        <f>'Formato Res. 754'!AF9+'Formato Res. 754'!AF16+'Formato Res. 754'!AF17+'Formato Res. 754'!AF18+'Formato Res. 754'!AF22</f>
        <v>7562859428.2926311</v>
      </c>
      <c r="AF12" s="473"/>
      <c r="AG12" s="473"/>
      <c r="AH12" s="473"/>
      <c r="AI12" s="473">
        <f>+'Formato Res. 754'!AJ9+'Formato Res. 754'!AJ16+'Formato Res. 754'!AJ17+'Formato Res. 754'!AJ18+'Formato Res. 754'!AJ22</f>
        <v>8000446959.6559925</v>
      </c>
      <c r="AJ12" s="473"/>
      <c r="AK12" s="473"/>
      <c r="AL12" s="473"/>
      <c r="AM12" s="473">
        <f>'Formato Res. 754'!AN9+'Formato Res. 754'!AN16+'Formato Res. 754'!AN17+'Formato Res. 754'!AN18+'Formato Res. 754'!AN22</f>
        <v>8598901729.9077816</v>
      </c>
      <c r="AN12" s="473"/>
      <c r="AO12" s="473"/>
      <c r="AP12" s="473"/>
      <c r="AQ12" s="473">
        <f>+'Formato Res. 754'!AR9+'Formato Res. 754'!AR16+'Formato Res. 754'!AR17+'Formato Res. 754'!AR18+'Formato Res. 754'!AR22</f>
        <v>7777577569.6393375</v>
      </c>
      <c r="AR12" s="473"/>
      <c r="AS12" s="473"/>
      <c r="AT12" s="473"/>
      <c r="AU12" s="473">
        <f>'Formato Res. 754'!AV9+'Formato Res. 754'!AV16+'Formato Res. 754'!AV17+'Formato Res. 754'!AV18+'Formato Res. 754'!AV22</f>
        <v>8455052161.5091457</v>
      </c>
      <c r="AV12" s="473"/>
      <c r="AW12" s="473"/>
    </row>
    <row r="13" spans="1:50" ht="24" x14ac:dyDescent="0.2">
      <c r="A13" s="457" t="s">
        <v>228</v>
      </c>
      <c r="B13" s="454"/>
      <c r="C13" s="473">
        <v>0</v>
      </c>
      <c r="D13" s="454"/>
      <c r="E13" s="454"/>
      <c r="F13" s="454"/>
      <c r="G13" s="473">
        <v>0</v>
      </c>
      <c r="H13" s="454"/>
      <c r="I13" s="454"/>
      <c r="J13" s="454"/>
      <c r="K13" s="473">
        <v>0</v>
      </c>
      <c r="L13" s="454"/>
      <c r="M13" s="454"/>
      <c r="N13" s="454"/>
      <c r="O13" s="473">
        <v>0</v>
      </c>
      <c r="P13" s="454"/>
      <c r="Q13" s="454"/>
      <c r="R13" s="454"/>
      <c r="S13" s="473">
        <v>0</v>
      </c>
      <c r="T13" s="454"/>
      <c r="U13" s="454"/>
      <c r="V13" s="454"/>
      <c r="W13" s="473">
        <v>0</v>
      </c>
      <c r="X13" s="454"/>
      <c r="Y13" s="455"/>
      <c r="Z13" s="456"/>
      <c r="AA13" s="473">
        <v>0</v>
      </c>
      <c r="AB13" s="456"/>
      <c r="AC13" s="456"/>
      <c r="AD13" s="456"/>
      <c r="AE13" s="473">
        <v>0</v>
      </c>
      <c r="AF13" s="456"/>
      <c r="AG13" s="456"/>
      <c r="AH13" s="456"/>
      <c r="AI13" s="473">
        <v>0</v>
      </c>
      <c r="AJ13" s="456"/>
      <c r="AK13" s="456"/>
      <c r="AL13" s="456"/>
      <c r="AM13" s="473">
        <v>0</v>
      </c>
      <c r="AN13" s="456"/>
      <c r="AO13" s="456"/>
      <c r="AP13" s="456"/>
      <c r="AQ13" s="473">
        <v>0</v>
      </c>
      <c r="AR13" s="456"/>
      <c r="AS13" s="456"/>
      <c r="AT13" s="456"/>
      <c r="AU13" s="473">
        <v>0</v>
      </c>
      <c r="AV13" s="456"/>
      <c r="AW13" s="456"/>
    </row>
    <row r="14" spans="1:50" ht="24" x14ac:dyDescent="0.2">
      <c r="A14" s="457" t="s">
        <v>229</v>
      </c>
      <c r="B14" s="472"/>
      <c r="C14" s="473">
        <v>0</v>
      </c>
      <c r="D14" s="454"/>
      <c r="E14" s="454"/>
      <c r="F14" s="454"/>
      <c r="G14" s="473">
        <v>0</v>
      </c>
      <c r="H14" s="454"/>
      <c r="I14" s="454"/>
      <c r="J14" s="454"/>
      <c r="K14" s="473">
        <v>0</v>
      </c>
      <c r="L14" s="472"/>
      <c r="M14" s="454"/>
      <c r="N14" s="454"/>
      <c r="O14" s="473">
        <v>0</v>
      </c>
      <c r="P14" s="454"/>
      <c r="Q14" s="454"/>
      <c r="R14" s="454"/>
      <c r="S14" s="473">
        <v>0</v>
      </c>
      <c r="T14" s="454"/>
      <c r="U14" s="454"/>
      <c r="V14" s="454"/>
      <c r="W14" s="473">
        <v>0</v>
      </c>
      <c r="X14" s="454"/>
      <c r="Y14" s="455"/>
      <c r="Z14" s="456"/>
      <c r="AA14" s="473">
        <v>0</v>
      </c>
      <c r="AB14" s="456"/>
      <c r="AC14" s="456"/>
      <c r="AD14" s="456"/>
      <c r="AE14" s="473">
        <v>0</v>
      </c>
      <c r="AF14" s="456"/>
      <c r="AG14" s="456"/>
      <c r="AH14" s="456"/>
      <c r="AI14" s="473">
        <v>0</v>
      </c>
      <c r="AJ14" s="456"/>
      <c r="AK14" s="456"/>
      <c r="AL14" s="456"/>
      <c r="AM14" s="473">
        <v>0</v>
      </c>
      <c r="AN14" s="456"/>
      <c r="AO14" s="456"/>
      <c r="AP14" s="456"/>
      <c r="AQ14" s="473">
        <v>0</v>
      </c>
      <c r="AR14" s="456"/>
      <c r="AS14" s="456"/>
      <c r="AT14" s="456"/>
      <c r="AU14" s="473">
        <v>0</v>
      </c>
      <c r="AV14" s="456"/>
      <c r="AW14" s="456"/>
    </row>
    <row r="15" spans="1:50" ht="24" x14ac:dyDescent="0.2">
      <c r="A15" s="457" t="s">
        <v>230</v>
      </c>
      <c r="B15" s="472"/>
      <c r="C15" s="473">
        <v>0</v>
      </c>
      <c r="D15" s="454"/>
      <c r="E15" s="454"/>
      <c r="F15" s="454"/>
      <c r="G15" s="473">
        <v>0</v>
      </c>
      <c r="H15" s="454"/>
      <c r="I15" s="454"/>
      <c r="J15" s="454"/>
      <c r="K15" s="473">
        <v>0</v>
      </c>
      <c r="L15" s="472"/>
      <c r="M15" s="454"/>
      <c r="N15" s="454"/>
      <c r="O15" s="473">
        <v>0</v>
      </c>
      <c r="P15" s="454"/>
      <c r="Q15" s="454"/>
      <c r="R15" s="454"/>
      <c r="S15" s="473">
        <v>0</v>
      </c>
      <c r="T15" s="454"/>
      <c r="U15" s="454"/>
      <c r="V15" s="454"/>
      <c r="W15" s="473">
        <v>0</v>
      </c>
      <c r="X15" s="454"/>
      <c r="Y15" s="455"/>
      <c r="Z15" s="456"/>
      <c r="AA15" s="473">
        <v>0</v>
      </c>
      <c r="AB15" s="456"/>
      <c r="AC15" s="456"/>
      <c r="AD15" s="456"/>
      <c r="AE15" s="473">
        <v>0</v>
      </c>
      <c r="AF15" s="456"/>
      <c r="AG15" s="456"/>
      <c r="AH15" s="456"/>
      <c r="AI15" s="473">
        <v>0</v>
      </c>
      <c r="AJ15" s="456"/>
      <c r="AK15" s="456"/>
      <c r="AL15" s="456"/>
      <c r="AM15" s="473">
        <v>0</v>
      </c>
      <c r="AN15" s="456"/>
      <c r="AO15" s="456"/>
      <c r="AP15" s="456"/>
      <c r="AQ15" s="473">
        <v>0</v>
      </c>
      <c r="AR15" s="456"/>
      <c r="AS15" s="456"/>
      <c r="AT15" s="456"/>
      <c r="AU15" s="473">
        <v>0</v>
      </c>
      <c r="AV15" s="456"/>
      <c r="AW15" s="456"/>
    </row>
    <row r="16" spans="1:50" x14ac:dyDescent="0.2">
      <c r="A16" s="457" t="s">
        <v>231</v>
      </c>
      <c r="B16" s="472"/>
      <c r="C16" s="473">
        <v>0</v>
      </c>
      <c r="D16" s="454"/>
      <c r="E16" s="454"/>
      <c r="F16" s="454"/>
      <c r="G16" s="473">
        <v>0</v>
      </c>
      <c r="H16" s="454"/>
      <c r="I16" s="454"/>
      <c r="J16" s="454"/>
      <c r="K16" s="473">
        <v>0</v>
      </c>
      <c r="L16" s="472"/>
      <c r="M16" s="454"/>
      <c r="N16" s="454"/>
      <c r="O16" s="473">
        <v>0</v>
      </c>
      <c r="P16" s="454"/>
      <c r="Q16" s="454"/>
      <c r="R16" s="454"/>
      <c r="S16" s="473">
        <v>0</v>
      </c>
      <c r="T16" s="454"/>
      <c r="U16" s="454"/>
      <c r="V16" s="454"/>
      <c r="W16" s="473">
        <v>0</v>
      </c>
      <c r="X16" s="454"/>
      <c r="Y16" s="455"/>
      <c r="Z16" s="456"/>
      <c r="AA16" s="473">
        <v>0</v>
      </c>
      <c r="AB16" s="456"/>
      <c r="AC16" s="456"/>
      <c r="AD16" s="456"/>
      <c r="AE16" s="473">
        <v>0</v>
      </c>
      <c r="AF16" s="456"/>
      <c r="AG16" s="456"/>
      <c r="AH16" s="456"/>
      <c r="AI16" s="473">
        <v>0</v>
      </c>
      <c r="AJ16" s="456"/>
      <c r="AK16" s="456"/>
      <c r="AL16" s="456"/>
      <c r="AM16" s="473">
        <v>0</v>
      </c>
      <c r="AN16" s="456"/>
      <c r="AO16" s="456"/>
      <c r="AP16" s="456"/>
      <c r="AQ16" s="473">
        <v>0</v>
      </c>
      <c r="AR16" s="456"/>
      <c r="AS16" s="456"/>
      <c r="AT16" s="456"/>
      <c r="AU16" s="473">
        <v>0</v>
      </c>
      <c r="AV16" s="456"/>
      <c r="AW16" s="456"/>
    </row>
    <row r="17" spans="1:49" ht="24" x14ac:dyDescent="0.2">
      <c r="A17" s="457" t="s">
        <v>232</v>
      </c>
      <c r="B17" s="454"/>
      <c r="C17" s="473">
        <v>0</v>
      </c>
      <c r="D17" s="454"/>
      <c r="E17" s="454"/>
      <c r="F17" s="454"/>
      <c r="G17" s="473">
        <v>0</v>
      </c>
      <c r="H17" s="454"/>
      <c r="I17" s="454"/>
      <c r="J17" s="454"/>
      <c r="K17" s="473">
        <v>0</v>
      </c>
      <c r="L17" s="454"/>
      <c r="M17" s="454"/>
      <c r="N17" s="454"/>
      <c r="O17" s="473">
        <v>0</v>
      </c>
      <c r="P17" s="454"/>
      <c r="Q17" s="454"/>
      <c r="R17" s="454"/>
      <c r="S17" s="473">
        <v>0</v>
      </c>
      <c r="T17" s="454"/>
      <c r="U17" s="454"/>
      <c r="V17" s="454"/>
      <c r="W17" s="473">
        <v>0</v>
      </c>
      <c r="X17" s="454"/>
      <c r="Y17" s="455"/>
      <c r="Z17" s="456"/>
      <c r="AA17" s="473">
        <v>0</v>
      </c>
      <c r="AB17" s="456"/>
      <c r="AC17" s="456"/>
      <c r="AD17" s="456"/>
      <c r="AE17" s="473">
        <v>0</v>
      </c>
      <c r="AF17" s="456"/>
      <c r="AG17" s="456"/>
      <c r="AH17" s="456"/>
      <c r="AI17" s="473">
        <v>0</v>
      </c>
      <c r="AJ17" s="456"/>
      <c r="AK17" s="456"/>
      <c r="AL17" s="456"/>
      <c r="AM17" s="473">
        <v>0</v>
      </c>
      <c r="AN17" s="456"/>
      <c r="AO17" s="456"/>
      <c r="AP17" s="456"/>
      <c r="AQ17" s="473">
        <v>0</v>
      </c>
      <c r="AR17" s="456"/>
      <c r="AS17" s="456"/>
      <c r="AT17" s="456"/>
      <c r="AU17" s="473">
        <v>0</v>
      </c>
      <c r="AV17" s="456"/>
      <c r="AW17" s="456"/>
    </row>
    <row r="18" spans="1:49" x14ac:dyDescent="0.2">
      <c r="A18" s="457" t="s">
        <v>233</v>
      </c>
      <c r="B18" s="472"/>
      <c r="C18" s="473">
        <f>+'Formato Res. 754'!D15+'Formato Res. 754'!D21</f>
        <v>111232174600.35999</v>
      </c>
      <c r="D18" s="454"/>
      <c r="E18" s="454"/>
      <c r="F18" s="454"/>
      <c r="G18" s="473">
        <f>+'Formato Res. 754'!H15+'Formato Res. 754'!H21</f>
        <v>114877260116.39557</v>
      </c>
      <c r="H18" s="473"/>
      <c r="I18" s="473"/>
      <c r="J18" s="473"/>
      <c r="K18" s="473">
        <f>+'Formato Res. 754'!L7+'Formato Res. 754'!L11+'Formato Res. 754'!L21+'Formato Res. 754'!L26</f>
        <v>115283576860.56921</v>
      </c>
      <c r="L18" s="473"/>
      <c r="M18" s="473"/>
      <c r="N18" s="473"/>
      <c r="O18" s="473">
        <f>+'Formato Res. 754'!P7+'Formato Res. 754'!P11+'Formato Res. 754'!P26</f>
        <v>111117259508.29271</v>
      </c>
      <c r="P18" s="473"/>
      <c r="Q18" s="473"/>
      <c r="R18" s="473"/>
      <c r="S18" s="473">
        <f>+'Formato Res. 754'!T7+'Formato Res. 754'!T11+'Formato Res. 754'!T26</f>
        <v>114628332286.11336</v>
      </c>
      <c r="T18" s="473"/>
      <c r="U18" s="473"/>
      <c r="V18" s="473"/>
      <c r="W18" s="473">
        <f>+'Formato Res. 754'!X7+'Formato Res. 754'!X11+'Formato Res. 754'!X26</f>
        <v>118216512142.19191</v>
      </c>
      <c r="X18" s="473"/>
      <c r="Y18" s="473"/>
      <c r="Z18" s="473"/>
      <c r="AA18" s="473">
        <f>+'Formato Res. 754'!AB7+'Formato Res. 754'!AB11+'Formato Res. 754'!AB26</f>
        <v>121862058067.90755</v>
      </c>
      <c r="AB18" s="473"/>
      <c r="AC18" s="473"/>
      <c r="AD18" s="473"/>
      <c r="AE18" s="473">
        <f>+'Formato Res. 754'!AF7+'Formato Res. 754'!AF11+'Formato Res. 754'!AF26</f>
        <v>125561015052.59686</v>
      </c>
      <c r="AF18" s="473"/>
      <c r="AG18" s="473"/>
      <c r="AH18" s="473"/>
      <c r="AI18" s="473">
        <f>+'Formato Res. 754'!AJ7+'Formato Res. 754'!AJ11+'Formato Res. 754'!AJ26</f>
        <v>116305803275.41896</v>
      </c>
      <c r="AJ18" s="473"/>
      <c r="AK18" s="473"/>
      <c r="AL18" s="473"/>
      <c r="AM18" s="473">
        <f>+'Formato Res. 754'!AN7+'Formato Res. 754'!AN11+'Formato Res. 754'!AN26</f>
        <v>119886824211.70395</v>
      </c>
      <c r="AN18" s="473"/>
      <c r="AO18" s="473"/>
      <c r="AP18" s="473"/>
      <c r="AQ18" s="473">
        <f>+'Formato Res. 754'!AR7+'Formato Res. 754'!AR11+'Formato Res. 754'!AR26</f>
        <v>123508776018.91498</v>
      </c>
      <c r="AR18" s="473"/>
      <c r="AS18" s="473"/>
      <c r="AT18" s="473"/>
      <c r="AU18" s="473">
        <f>+'Formato Res. 754'!AV7+'Formato Res. 754'!AV11+'Formato Res. 754'!AV26</f>
        <v>127276118100.12424</v>
      </c>
      <c r="AV18" s="473"/>
      <c r="AW18" s="473"/>
    </row>
    <row r="19" spans="1:49" x14ac:dyDescent="0.2">
      <c r="A19" s="453" t="s">
        <v>234</v>
      </c>
      <c r="B19" s="472"/>
      <c r="C19" s="473">
        <f>+SUM(C12:C18)</f>
        <v>130048757970.75012</v>
      </c>
      <c r="D19" s="473"/>
      <c r="E19" s="473"/>
      <c r="F19" s="473"/>
      <c r="G19" s="473">
        <f t="shared" ref="G19:AU19" si="2">+SUM(G12:G18)</f>
        <v>121264581703.32274</v>
      </c>
      <c r="H19" s="473"/>
      <c r="I19" s="473"/>
      <c r="J19" s="473"/>
      <c r="K19" s="473">
        <f>+SUM(K12:K18)</f>
        <v>121752353577.2312</v>
      </c>
      <c r="L19" s="473"/>
      <c r="M19" s="473"/>
      <c r="N19" s="473"/>
      <c r="O19" s="473">
        <f t="shared" si="2"/>
        <v>117849406694.75807</v>
      </c>
      <c r="P19" s="473"/>
      <c r="Q19" s="473"/>
      <c r="R19" s="473"/>
      <c r="S19" s="473">
        <f t="shared" si="2"/>
        <v>121634624849.11186</v>
      </c>
      <c r="T19" s="473"/>
      <c r="U19" s="473"/>
      <c r="V19" s="473"/>
      <c r="W19" s="473">
        <f t="shared" si="2"/>
        <v>125506607798.74376</v>
      </c>
      <c r="X19" s="473"/>
      <c r="Y19" s="473"/>
      <c r="Z19" s="473"/>
      <c r="AA19" s="473">
        <f t="shared" si="2"/>
        <v>129538445789.84087</v>
      </c>
      <c r="AB19" s="473"/>
      <c r="AC19" s="473"/>
      <c r="AD19" s="473"/>
      <c r="AE19" s="473">
        <f t="shared" si="2"/>
        <v>133123874480.8895</v>
      </c>
      <c r="AF19" s="473"/>
      <c r="AG19" s="473"/>
      <c r="AH19" s="473"/>
      <c r="AI19" s="473">
        <f t="shared" si="2"/>
        <v>124306250235.07495</v>
      </c>
      <c r="AJ19" s="473"/>
      <c r="AK19" s="473"/>
      <c r="AL19" s="473"/>
      <c r="AM19" s="473">
        <f t="shared" si="2"/>
        <v>128485725941.61172</v>
      </c>
      <c r="AN19" s="473"/>
      <c r="AO19" s="473"/>
      <c r="AP19" s="473"/>
      <c r="AQ19" s="473">
        <f t="shared" si="2"/>
        <v>131286353588.55432</v>
      </c>
      <c r="AR19" s="473"/>
      <c r="AS19" s="473"/>
      <c r="AT19" s="473"/>
      <c r="AU19" s="473">
        <f t="shared" si="2"/>
        <v>135731170261.63338</v>
      </c>
      <c r="AV19" s="473"/>
      <c r="AW19" s="473"/>
    </row>
    <row r="20" spans="1:49" x14ac:dyDescent="0.2">
      <c r="A20" s="753"/>
      <c r="B20" s="753"/>
      <c r="C20" s="753"/>
      <c r="D20" s="753"/>
      <c r="E20" s="753"/>
      <c r="F20" s="753"/>
      <c r="G20" s="753"/>
      <c r="H20" s="753"/>
      <c r="I20" s="753"/>
      <c r="J20" s="753"/>
      <c r="K20" s="753"/>
      <c r="L20" s="753"/>
      <c r="M20" s="753"/>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row>
    <row r="21" spans="1:49" x14ac:dyDescent="0.2">
      <c r="A21" s="453" t="s">
        <v>235</v>
      </c>
      <c r="B21" s="753"/>
      <c r="C21" s="752">
        <f>+C9-C19</f>
        <v>0</v>
      </c>
      <c r="D21" s="752"/>
      <c r="E21" s="752"/>
      <c r="F21" s="752"/>
      <c r="G21" s="752">
        <f t="shared" ref="G21:AU21" si="3">+G9-G19</f>
        <v>0</v>
      </c>
      <c r="H21" s="752"/>
      <c r="I21" s="752"/>
      <c r="J21" s="752"/>
      <c r="K21" s="752">
        <f t="shared" si="3"/>
        <v>0</v>
      </c>
      <c r="L21" s="752"/>
      <c r="M21" s="752"/>
      <c r="N21" s="752"/>
      <c r="O21" s="752">
        <f t="shared" si="3"/>
        <v>0</v>
      </c>
      <c r="P21" s="752"/>
      <c r="Q21" s="752"/>
      <c r="R21" s="752"/>
      <c r="S21" s="752">
        <f t="shared" si="3"/>
        <v>0</v>
      </c>
      <c r="T21" s="752"/>
      <c r="U21" s="752"/>
      <c r="V21" s="752"/>
      <c r="W21" s="752">
        <f t="shared" si="3"/>
        <v>0</v>
      </c>
      <c r="X21" s="752"/>
      <c r="Y21" s="752"/>
      <c r="Z21" s="752"/>
      <c r="AA21" s="752">
        <f t="shared" si="3"/>
        <v>0</v>
      </c>
      <c r="AB21" s="752"/>
      <c r="AC21" s="752"/>
      <c r="AD21" s="752"/>
      <c r="AE21" s="752">
        <f t="shared" si="3"/>
        <v>0</v>
      </c>
      <c r="AF21" s="752"/>
      <c r="AG21" s="752"/>
      <c r="AH21" s="752"/>
      <c r="AI21" s="752">
        <f t="shared" si="3"/>
        <v>0</v>
      </c>
      <c r="AJ21" s="752"/>
      <c r="AK21" s="752"/>
      <c r="AL21" s="752"/>
      <c r="AM21" s="752">
        <f t="shared" si="3"/>
        <v>0</v>
      </c>
      <c r="AN21" s="752"/>
      <c r="AO21" s="752"/>
      <c r="AP21" s="752"/>
      <c r="AQ21" s="752">
        <f t="shared" si="3"/>
        <v>0</v>
      </c>
      <c r="AR21" s="752"/>
      <c r="AS21" s="752"/>
      <c r="AT21" s="752"/>
      <c r="AU21" s="752">
        <f t="shared" si="3"/>
        <v>0</v>
      </c>
      <c r="AV21" s="752"/>
      <c r="AW21" s="752"/>
    </row>
    <row r="22" spans="1:49" x14ac:dyDescent="0.2">
      <c r="A22" s="453" t="s">
        <v>236</v>
      </c>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row>
    <row r="24" spans="1:49" x14ac:dyDescent="0.2">
      <c r="C24" s="469">
        <f>+C19-C12</f>
        <v>111232174600.35999</v>
      </c>
    </row>
    <row r="25" spans="1:49" x14ac:dyDescent="0.2">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row>
  </sheetData>
  <mergeCells count="63">
    <mergeCell ref="AH1:AK1"/>
    <mergeCell ref="AL1:AO1"/>
    <mergeCell ref="AP1:AS1"/>
    <mergeCell ref="AT1:AW1"/>
    <mergeCell ref="A1:A2"/>
    <mergeCell ref="B1:E1"/>
    <mergeCell ref="F1:I1"/>
    <mergeCell ref="J1:M1"/>
    <mergeCell ref="N1:Q1"/>
    <mergeCell ref="R1:U1"/>
    <mergeCell ref="V1:Y1"/>
    <mergeCell ref="Z1:AC1"/>
    <mergeCell ref="AD1:AG1"/>
    <mergeCell ref="N21:N22"/>
    <mergeCell ref="A10:M10"/>
    <mergeCell ref="A20:M20"/>
    <mergeCell ref="B21:B22"/>
    <mergeCell ref="C21:C22"/>
    <mergeCell ref="D21:D22"/>
    <mergeCell ref="E21:E22"/>
    <mergeCell ref="F21:F22"/>
    <mergeCell ref="G21:G22"/>
    <mergeCell ref="H21:H22"/>
    <mergeCell ref="I21:I22"/>
    <mergeCell ref="J21:J22"/>
    <mergeCell ref="K21:K22"/>
    <mergeCell ref="L21:L22"/>
    <mergeCell ref="M21:M22"/>
    <mergeCell ref="AA21:AA22"/>
    <mergeCell ref="Z21:Z22"/>
    <mergeCell ref="O21:O22"/>
    <mergeCell ref="P21:P22"/>
    <mergeCell ref="Q21:Q22"/>
    <mergeCell ref="R21:R22"/>
    <mergeCell ref="S21:S22"/>
    <mergeCell ref="T21:T22"/>
    <mergeCell ref="U21:U22"/>
    <mergeCell ref="V21:V22"/>
    <mergeCell ref="W21:W22"/>
    <mergeCell ref="X21:X22"/>
    <mergeCell ref="Y21:Y22"/>
    <mergeCell ref="AM21:AM22"/>
    <mergeCell ref="AE21:AE22"/>
    <mergeCell ref="AB21:AB22"/>
    <mergeCell ref="AC21:AC22"/>
    <mergeCell ref="AD21:AD22"/>
    <mergeCell ref="AF21:AF22"/>
    <mergeCell ref="AG21:AG22"/>
    <mergeCell ref="AH21:AH22"/>
    <mergeCell ref="AI21:AI22"/>
    <mergeCell ref="AJ21:AJ22"/>
    <mergeCell ref="AK21:AK22"/>
    <mergeCell ref="AL21:AL22"/>
    <mergeCell ref="AN21:AN22"/>
    <mergeCell ref="AO21:AO22"/>
    <mergeCell ref="AP21:AP22"/>
    <mergeCell ref="AQ21:AQ22"/>
    <mergeCell ref="AR21:AR22"/>
    <mergeCell ref="AT21:AT22"/>
    <mergeCell ref="AV21:AV22"/>
    <mergeCell ref="AW21:AW22"/>
    <mergeCell ref="AS21:AS22"/>
    <mergeCell ref="AU21:AU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HONORARIOS</vt:lpstr>
      <vt:lpstr>Proyecto 1. </vt:lpstr>
      <vt:lpstr>Proyecto 2. </vt:lpstr>
      <vt:lpstr>Proyecto 3.</vt:lpstr>
      <vt:lpstr>Proyecto 4.</vt:lpstr>
      <vt:lpstr>Proyecto 5</vt:lpstr>
      <vt:lpstr>Proyecciones</vt:lpstr>
      <vt:lpstr>Formato Res. 754</vt:lpstr>
      <vt:lpstr>Consolidados UAESP</vt:lpstr>
      <vt:lpstr>'Formato Res. 754'!Área_de_impresión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Mancera</dc:creator>
  <cp:lastModifiedBy>casa</cp:lastModifiedBy>
  <cp:lastPrinted>2020-12-06T17:18:00Z</cp:lastPrinted>
  <dcterms:created xsi:type="dcterms:W3CDTF">2020-10-06T09:23:53Z</dcterms:created>
  <dcterms:modified xsi:type="dcterms:W3CDTF">2020-12-09T17:57:20Z</dcterms:modified>
</cp:coreProperties>
</file>